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mc:AlternateContent xmlns:mc="http://schemas.openxmlformats.org/markup-compatibility/2006">
    <mc:Choice Requires="x15">
      <x15ac:absPath xmlns:x15ac="http://schemas.microsoft.com/office/spreadsheetml/2010/11/ac" url="D:\WORDPRESS\Hotelproce\Documentos de Hotelproce.com\BSC\"/>
    </mc:Choice>
  </mc:AlternateContent>
  <xr:revisionPtr revIDLastSave="0" documentId="13_ncr:1_{4881B3E8-AA2E-4A46-B130-3720EE65BF89}" xr6:coauthVersionLast="47" xr6:coauthVersionMax="47" xr10:uidLastSave="{00000000-0000-0000-0000-000000000000}"/>
  <bookViews>
    <workbookView xWindow="-120" yWindow="-120" windowWidth="20730" windowHeight="11760" tabRatio="599" firstSheet="1" activeTab="4" xr2:uid="{00000000-000D-0000-FFFF-FFFF00000000}"/>
  </bookViews>
  <sheets>
    <sheet name="Instrucciones" sheetId="21" r:id="rId1"/>
    <sheet name="Indicadores" sheetId="20" r:id="rId2"/>
    <sheet name="Cálculo de Bono" sheetId="17" r:id="rId3"/>
    <sheet name="Objetivos Hotel" sheetId="19" r:id="rId4"/>
    <sheet name="Gerente General (Hotel)" sheetId="16" r:id="rId5"/>
    <sheet name="Contraloria" sheetId="2" r:id="rId6"/>
    <sheet name="Ventas" sheetId="3" r:id="rId7"/>
    <sheet name="Cuartos" sheetId="4" r:id="rId8"/>
    <sheet name="AYB" sheetId="6" r:id="rId9"/>
    <sheet name="CH" sheetId="7" r:id="rId10"/>
    <sheet name="Calidad" sheetId="9" r:id="rId11"/>
    <sheet name="Animación" sheetId="8" r:id="rId12"/>
    <sheet name="Mtto" sheetId="10" r:id="rId13"/>
  </sheets>
  <externalReferences>
    <externalReference r:id="rId14"/>
    <externalReference r:id="rId15"/>
  </externalReferences>
  <definedNames>
    <definedName name="_EMP1">[1]Parametros!$C$13</definedName>
    <definedName name="_xlnm._FilterDatabase" localSheetId="4" hidden="1">'Gerente General (Hotel)'!#REF!</definedName>
    <definedName name="AÑo">[1]Parametros!$C$12</definedName>
    <definedName name="_xlnm.Print_Area" localSheetId="11">Animación!$C$1:$G$24</definedName>
    <definedName name="_xlnm.Print_Area" localSheetId="8">AYB!$C$1:$G$24</definedName>
    <definedName name="_xlnm.Print_Area" localSheetId="10">Calidad!$D$1:$H$22</definedName>
    <definedName name="_xlnm.Print_Area" localSheetId="9">CH!$C$1:$G$22</definedName>
    <definedName name="_xlnm.Print_Area" localSheetId="5">Contraloria!$C$1:$G$24</definedName>
    <definedName name="_xlnm.Print_Area" localSheetId="7">Cuartos!$D$1:$H$24</definedName>
    <definedName name="_xlnm.Print_Area" localSheetId="4">'Gerente General (Hotel)'!$B$1:$F$46</definedName>
    <definedName name="_xlnm.Print_Area" localSheetId="12">Mtto!$D$1:$H$23</definedName>
    <definedName name="_xlnm.Print_Area" localSheetId="6">Ventas!$D$1:$H$26</definedName>
    <definedName name="DEPARTAMENTO" localSheetId="11">#REF!</definedName>
    <definedName name="DEPARTAMENTO" localSheetId="8">#REF!</definedName>
    <definedName name="DEPARTAMENTO" localSheetId="2">#REF!</definedName>
    <definedName name="DEPARTAMENTO" localSheetId="10">#REF!</definedName>
    <definedName name="DEPARTAMENTO" localSheetId="9">#REF!</definedName>
    <definedName name="DEPARTAMENTO" localSheetId="5">#REF!</definedName>
    <definedName name="DEPARTAMENTO" localSheetId="7">#REF!</definedName>
    <definedName name="DEPARTAMENTO" localSheetId="4">#REF!</definedName>
    <definedName name="DEPARTAMENTO" localSheetId="1">#REF!</definedName>
    <definedName name="DEPARTAMENTO" localSheetId="0">#REF!</definedName>
    <definedName name="DEPARTAMENTO" localSheetId="12">#REF!</definedName>
    <definedName name="DEPARTAMENTO" localSheetId="3">#REF!</definedName>
    <definedName name="DEPARTAMENTO" localSheetId="6">#REF!</definedName>
    <definedName name="DEPARTAMENTO">#REF!</definedName>
    <definedName name="dh" localSheetId="2">#REF!</definedName>
    <definedName name="dh" localSheetId="1">#REF!</definedName>
    <definedName name="dh" localSheetId="0">#REF!</definedName>
    <definedName name="dh" localSheetId="3">#REF!</definedName>
    <definedName name="dh">#REF!</definedName>
    <definedName name="Elegir" localSheetId="11">#REF!</definedName>
    <definedName name="Elegir" localSheetId="8">#REF!</definedName>
    <definedName name="Elegir" localSheetId="2">#REF!</definedName>
    <definedName name="Elegir" localSheetId="10">#REF!</definedName>
    <definedName name="Elegir" localSheetId="9">#REF!</definedName>
    <definedName name="Elegir" localSheetId="5">#REF!</definedName>
    <definedName name="Elegir" localSheetId="7">#REF!</definedName>
    <definedName name="Elegir" localSheetId="4">#REF!</definedName>
    <definedName name="Elegir" localSheetId="1">#REF!</definedName>
    <definedName name="Elegir" localSheetId="0">#REF!</definedName>
    <definedName name="Elegir" localSheetId="12">#REF!</definedName>
    <definedName name="Elegir" localSheetId="3">#REF!</definedName>
    <definedName name="Elegir" localSheetId="6">#REF!</definedName>
    <definedName name="Elegir">#REF!</definedName>
    <definedName name="HOTEL" localSheetId="11">#REF!</definedName>
    <definedName name="HOTEL" localSheetId="8">#REF!</definedName>
    <definedName name="HOTEL" localSheetId="2">#REF!</definedName>
    <definedName name="HOTEL" localSheetId="10">#REF!</definedName>
    <definedName name="HOTEL" localSheetId="9">#REF!</definedName>
    <definedName name="HOTEL" localSheetId="5">#REF!</definedName>
    <definedName name="HOTEL" localSheetId="7">#REF!</definedName>
    <definedName name="HOTEL" localSheetId="4">#REF!</definedName>
    <definedName name="HOTEL" localSheetId="1">#REF!</definedName>
    <definedName name="HOTEL" localSheetId="0">#REF!</definedName>
    <definedName name="HOTEL" localSheetId="12">#REF!</definedName>
    <definedName name="HOTEL" localSheetId="3">#REF!</definedName>
    <definedName name="HOTEL" localSheetId="6">#REF!</definedName>
    <definedName name="HOTEL">#REF!</definedName>
    <definedName name="MES">[2]Parametros!$C$11</definedName>
    <definedName name="MESES" localSheetId="11">#REF!</definedName>
    <definedName name="MESES" localSheetId="8">#REF!</definedName>
    <definedName name="MESES" localSheetId="2">#REF!</definedName>
    <definedName name="MESES" localSheetId="10">#REF!</definedName>
    <definedName name="MESES" localSheetId="9">#REF!</definedName>
    <definedName name="MESES" localSheetId="5">#REF!</definedName>
    <definedName name="MESES" localSheetId="7">#REF!</definedName>
    <definedName name="MESES" localSheetId="4">#REF!</definedName>
    <definedName name="MESES" localSheetId="1">#REF!</definedName>
    <definedName name="MESES" localSheetId="0">#REF!</definedName>
    <definedName name="MESES" localSheetId="12">#REF!</definedName>
    <definedName name="MESES" localSheetId="3">#REF!</definedName>
    <definedName name="MESES" localSheetId="6">#REF!</definedName>
    <definedName name="MESES">#REF!</definedName>
    <definedName name="OLE_LINK1" localSheetId="3">'Objetivos Hotel'!#REF!</definedName>
    <definedName name="Seleccionar" localSheetId="11">#REF!</definedName>
    <definedName name="Seleccionar" localSheetId="8">#REF!</definedName>
    <definedName name="Seleccionar" localSheetId="2">#REF!</definedName>
    <definedName name="Seleccionar" localSheetId="10">#REF!</definedName>
    <definedName name="Seleccionar" localSheetId="9">#REF!</definedName>
    <definedName name="Seleccionar" localSheetId="5">#REF!</definedName>
    <definedName name="Seleccionar" localSheetId="7">#REF!</definedName>
    <definedName name="Seleccionar" localSheetId="4">#REF!</definedName>
    <definedName name="Seleccionar" localSheetId="1">#REF!</definedName>
    <definedName name="Seleccionar" localSheetId="0">#REF!</definedName>
    <definedName name="Seleccionar" localSheetId="12">#REF!</definedName>
    <definedName name="Seleccionar" localSheetId="3">#REF!</definedName>
    <definedName name="Seleccionar" localSheetId="6">#REF!</definedName>
    <definedName name="Seleccion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9" l="1"/>
  <c r="AF14" i="6"/>
  <c r="AE14" i="6"/>
  <c r="AF13" i="6"/>
  <c r="AE13" i="6"/>
  <c r="AH24" i="3"/>
  <c r="AG24" i="3"/>
  <c r="AH23" i="3"/>
  <c r="AG23" i="3"/>
  <c r="AH22" i="3"/>
  <c r="AG22" i="3"/>
  <c r="AH21" i="3"/>
  <c r="AG21" i="3"/>
  <c r="AH20" i="3"/>
  <c r="AG20" i="3"/>
  <c r="AH19" i="3"/>
  <c r="AG19" i="3"/>
  <c r="AG18" i="3"/>
  <c r="AH18" i="3"/>
  <c r="AG16" i="3"/>
  <c r="AH16" i="3"/>
  <c r="AG17" i="3"/>
  <c r="AH17" i="3"/>
  <c r="AH15" i="3"/>
  <c r="AG15" i="3"/>
  <c r="AH14" i="3"/>
  <c r="AG14" i="3"/>
  <c r="AH13" i="3"/>
  <c r="AG13" i="3"/>
  <c r="AF22" i="2"/>
  <c r="AE22" i="2"/>
  <c r="AF21" i="2"/>
  <c r="AE21" i="2"/>
  <c r="AF20" i="2"/>
  <c r="AE20" i="2"/>
  <c r="AF18" i="2"/>
  <c r="AE18" i="2"/>
  <c r="AF17" i="2"/>
  <c r="AE17" i="2"/>
  <c r="AF19" i="2"/>
  <c r="AE19" i="2"/>
  <c r="AF16" i="2"/>
  <c r="AE16" i="2"/>
  <c r="J24" i="20"/>
  <c r="I24" i="20"/>
  <c r="H24" i="20"/>
  <c r="E25" i="20" s="1"/>
  <c r="F24" i="20"/>
  <c r="E24" i="20"/>
  <c r="I25" i="20" s="1"/>
  <c r="H14" i="20"/>
  <c r="G14" i="20"/>
  <c r="F14" i="20"/>
  <c r="E14" i="20"/>
  <c r="H13" i="20"/>
  <c r="H12" i="20"/>
  <c r="H11" i="20"/>
  <c r="H10" i="20"/>
  <c r="H9" i="20"/>
  <c r="G22" i="19"/>
  <c r="G21" i="19"/>
  <c r="G16" i="19"/>
  <c r="G15" i="19"/>
  <c r="G11" i="19"/>
  <c r="G10" i="19"/>
  <c r="G7" i="19"/>
  <c r="G6" i="19"/>
  <c r="E15" i="17"/>
  <c r="D13" i="17"/>
  <c r="D15" i="17" s="1"/>
  <c r="AD14" i="10"/>
  <c r="AE14" i="10"/>
  <c r="AD15" i="10"/>
  <c r="AE15" i="10"/>
  <c r="AD16" i="10"/>
  <c r="AE16" i="10"/>
  <c r="AD17" i="10"/>
  <c r="AE17" i="10"/>
  <c r="AD18" i="10"/>
  <c r="AE18" i="10"/>
  <c r="AD19" i="10"/>
  <c r="AE19" i="10"/>
  <c r="AD20" i="10"/>
  <c r="AE20" i="10"/>
  <c r="AD21" i="10"/>
  <c r="AE21" i="10"/>
  <c r="AE13" i="10"/>
  <c r="AD13" i="10"/>
  <c r="AE14" i="8"/>
  <c r="AF14" i="8"/>
  <c r="AE15" i="8"/>
  <c r="AF15" i="8"/>
  <c r="AE16" i="8"/>
  <c r="AF16" i="8"/>
  <c r="AE17" i="8"/>
  <c r="AF17" i="8"/>
  <c r="AE18" i="8"/>
  <c r="AF18" i="8"/>
  <c r="AE19" i="8"/>
  <c r="AF19" i="8"/>
  <c r="AE20" i="8"/>
  <c r="AF20" i="8"/>
  <c r="AE21" i="8"/>
  <c r="AF21" i="8"/>
  <c r="AE22" i="8"/>
  <c r="AF22" i="8"/>
  <c r="AF13" i="8"/>
  <c r="AE13" i="8"/>
  <c r="AD17" i="9"/>
  <c r="AE17" i="9"/>
  <c r="AD18" i="9"/>
  <c r="AE18" i="9"/>
  <c r="AD19" i="9"/>
  <c r="AE19" i="9"/>
  <c r="AD20" i="9"/>
  <c r="AE20" i="9"/>
  <c r="AE16" i="9"/>
  <c r="AD16" i="9"/>
  <c r="AE15" i="9"/>
  <c r="AD15" i="9"/>
  <c r="AE14" i="9"/>
  <c r="AD14" i="9"/>
  <c r="AE13" i="9"/>
  <c r="AD13" i="9"/>
  <c r="AF19" i="7"/>
  <c r="AG19" i="7"/>
  <c r="AG15" i="7"/>
  <c r="AF15" i="7"/>
  <c r="AF14" i="7"/>
  <c r="AG14" i="7"/>
  <c r="AF16" i="7"/>
  <c r="AG16" i="7"/>
  <c r="AF17" i="7"/>
  <c r="AG17" i="7"/>
  <c r="AF18" i="7"/>
  <c r="AG18" i="7"/>
  <c r="AF20" i="7"/>
  <c r="AG20" i="7"/>
  <c r="AG13" i="7"/>
  <c r="AF13" i="7"/>
  <c r="AF22" i="6"/>
  <c r="AE22" i="6"/>
  <c r="AF21" i="6"/>
  <c r="AE21" i="6"/>
  <c r="AF20" i="6"/>
  <c r="AE20" i="6"/>
  <c r="AF18" i="6"/>
  <c r="AE18" i="6"/>
  <c r="AF17" i="6"/>
  <c r="AE17" i="6"/>
  <c r="AE16" i="6"/>
  <c r="AF16" i="6"/>
  <c r="AE19" i="6"/>
  <c r="AF19" i="6"/>
  <c r="AF15" i="6"/>
  <c r="AE15" i="6"/>
  <c r="AE14" i="4"/>
  <c r="AF14" i="4"/>
  <c r="AE15" i="4"/>
  <c r="AF15" i="4"/>
  <c r="AE16" i="4"/>
  <c r="AF16" i="4"/>
  <c r="AE17" i="4"/>
  <c r="AF17" i="4"/>
  <c r="AE18" i="4"/>
  <c r="AF18" i="4"/>
  <c r="AE19" i="4"/>
  <c r="AF19" i="4"/>
  <c r="AE20" i="4"/>
  <c r="AF20" i="4"/>
  <c r="AE21" i="4"/>
  <c r="AF21" i="4"/>
  <c r="AE22" i="4"/>
  <c r="AF22" i="4"/>
  <c r="AF13" i="4"/>
  <c r="AE13" i="4"/>
  <c r="F25" i="20" l="1"/>
  <c r="G25" i="20"/>
  <c r="H25" i="20"/>
  <c r="J25" i="20"/>
  <c r="AF15" i="2"/>
  <c r="AE15" i="2"/>
  <c r="AF14" i="2"/>
  <c r="AE14" i="2"/>
  <c r="AF13" i="2"/>
  <c r="AE13" i="2"/>
  <c r="AC43" i="16"/>
  <c r="AB43" i="16"/>
  <c r="AC42" i="16"/>
  <c r="AB42" i="16"/>
  <c r="AC41" i="16"/>
  <c r="AB41" i="16"/>
  <c r="AC40" i="16"/>
  <c r="AB40" i="16"/>
  <c r="AC36" i="16"/>
  <c r="AB36" i="16"/>
  <c r="AC35" i="16"/>
  <c r="AB35" i="16"/>
  <c r="AC34" i="16"/>
  <c r="AB34" i="16"/>
  <c r="AC33" i="16"/>
  <c r="AB33" i="16"/>
  <c r="AC32" i="16"/>
  <c r="AB32" i="16"/>
  <c r="AC31" i="16"/>
  <c r="AB31" i="16"/>
  <c r="AB19" i="16"/>
  <c r="AB25" i="16"/>
  <c r="AC25" i="16"/>
  <c r="AB26" i="16"/>
  <c r="AC26" i="16"/>
  <c r="AB27" i="16"/>
  <c r="AC27" i="16"/>
  <c r="AC24" i="16"/>
  <c r="AB24" i="16"/>
  <c r="AB18" i="16"/>
  <c r="AC18" i="16"/>
  <c r="AC19" i="16"/>
  <c r="AB20" i="16"/>
  <c r="AC20" i="16"/>
  <c r="AC17" i="16"/>
  <c r="AB17" i="16"/>
  <c r="J10" i="16"/>
  <c r="J9" i="16"/>
  <c r="J8" i="16"/>
  <c r="J7" i="16"/>
  <c r="J57" i="16"/>
  <c r="I43" i="16"/>
  <c r="J43" i="16" s="1"/>
  <c r="K43" i="16" s="1"/>
  <c r="L43" i="16" s="1"/>
  <c r="I36" i="16"/>
  <c r="J36" i="16" s="1"/>
  <c r="K36" i="16" s="1"/>
  <c r="L36" i="16" s="1"/>
  <c r="I35" i="16"/>
  <c r="J35" i="16" s="1"/>
  <c r="K35" i="16" s="1"/>
  <c r="L35" i="16" s="1"/>
  <c r="I32" i="16"/>
  <c r="J32" i="16" s="1"/>
  <c r="K32" i="16" s="1"/>
  <c r="L32" i="16" s="1"/>
  <c r="I31" i="16"/>
  <c r="J31" i="16" s="1"/>
  <c r="K31" i="16" s="1"/>
  <c r="I27" i="16"/>
  <c r="J27" i="16" s="1"/>
  <c r="K27" i="16" s="1"/>
  <c r="L27" i="16" s="1"/>
  <c r="I26" i="16"/>
  <c r="J26" i="16" s="1"/>
  <c r="K26" i="16" s="1"/>
  <c r="L26" i="16" s="1"/>
  <c r="I25" i="16"/>
  <c r="J25" i="16" s="1"/>
  <c r="K25" i="16" s="1"/>
  <c r="L25" i="16" s="1"/>
  <c r="I20" i="16"/>
  <c r="J20" i="16" s="1"/>
  <c r="K20" i="16" s="1"/>
  <c r="L20" i="16" s="1"/>
  <c r="I19" i="16"/>
  <c r="J19" i="16" s="1"/>
  <c r="K19" i="16" s="1"/>
  <c r="L19" i="16" s="1"/>
  <c r="I18" i="16"/>
  <c r="J18" i="16" s="1"/>
  <c r="K18" i="16" s="1"/>
  <c r="L18" i="16" s="1"/>
  <c r="I17" i="16"/>
  <c r="J17" i="16" s="1"/>
  <c r="K17" i="16" s="1"/>
  <c r="L17" i="16" s="1"/>
  <c r="I42" i="16" l="1"/>
  <c r="J42" i="16" s="1"/>
  <c r="K42" i="16" s="1"/>
  <c r="L42" i="16" s="1"/>
  <c r="I40" i="16"/>
  <c r="J40" i="16" s="1"/>
  <c r="K40" i="16" s="1"/>
  <c r="I41" i="16"/>
  <c r="J41" i="16" s="1"/>
  <c r="K41" i="16" s="1"/>
  <c r="L41" i="16" s="1"/>
  <c r="J11" i="16"/>
  <c r="I49" i="16" s="1"/>
  <c r="I33" i="16"/>
  <c r="J33" i="16" s="1"/>
  <c r="K33" i="16" s="1"/>
  <c r="L33" i="16" s="1"/>
  <c r="I24" i="16"/>
  <c r="J24" i="16" s="1"/>
  <c r="K24" i="16" s="1"/>
  <c r="I34" i="16"/>
  <c r="J34" i="16" s="1"/>
  <c r="K34" i="16" s="1"/>
  <c r="L34" i="16" s="1"/>
  <c r="L31" i="16"/>
  <c r="L21" i="16"/>
  <c r="K21" i="16"/>
  <c r="W33" i="16"/>
  <c r="X33" i="16" s="1"/>
  <c r="Y33" i="16" s="1"/>
  <c r="Z33" i="16" s="1"/>
  <c r="L44" i="16" l="1"/>
  <c r="L40" i="16"/>
  <c r="L24" i="16"/>
  <c r="L28" i="16" s="1"/>
  <c r="K44" i="16"/>
  <c r="K7" i="16"/>
  <c r="K37" i="16"/>
  <c r="L37" i="16"/>
  <c r="K28" i="16"/>
  <c r="P33" i="16"/>
  <c r="Q33" i="16" s="1"/>
  <c r="R33" i="16" s="1"/>
  <c r="S33" i="16" s="1"/>
  <c r="K8" i="16" l="1"/>
  <c r="L8" i="16" s="1"/>
  <c r="L46" i="16"/>
  <c r="K9" i="16"/>
  <c r="L9" i="16" s="1"/>
  <c r="K10" i="16"/>
  <c r="L10" i="16" s="1"/>
  <c r="L7" i="16"/>
  <c r="AD33" i="16"/>
  <c r="AE33" i="16" s="1"/>
  <c r="AF33" i="16" s="1"/>
  <c r="AG33" i="16" s="1"/>
  <c r="K11" i="16" l="1"/>
  <c r="I51" i="16"/>
  <c r="I55" i="16" s="1"/>
  <c r="I57" i="16" s="1"/>
  <c r="L11" i="16"/>
  <c r="AE57" i="16"/>
  <c r="X57" i="16"/>
  <c r="Q57" i="16"/>
  <c r="C44" i="16"/>
  <c r="J44" i="16" s="1"/>
  <c r="C37" i="16"/>
  <c r="J37" i="16" s="1"/>
  <c r="C28" i="16"/>
  <c r="J28" i="16" s="1"/>
  <c r="C21" i="16"/>
  <c r="J21" i="16" s="1"/>
  <c r="AE10" i="16"/>
  <c r="X10" i="16"/>
  <c r="Q10" i="16"/>
  <c r="AE9" i="16"/>
  <c r="X9" i="16"/>
  <c r="Q9" i="16"/>
  <c r="AE8" i="16"/>
  <c r="X8" i="16"/>
  <c r="Q8" i="16"/>
  <c r="AE7" i="16"/>
  <c r="X7" i="16"/>
  <c r="Q7" i="16"/>
  <c r="S34" i="2"/>
  <c r="W35" i="16" l="1"/>
  <c r="X35" i="16" s="1"/>
  <c r="Y35" i="16" s="1"/>
  <c r="Z35" i="16" s="1"/>
  <c r="W17" i="16"/>
  <c r="X17" i="16" s="1"/>
  <c r="Y17" i="16" s="1"/>
  <c r="AD27" i="16"/>
  <c r="AE27" i="16" s="1"/>
  <c r="AF27" i="16" s="1"/>
  <c r="AG27" i="16" s="1"/>
  <c r="P32" i="16"/>
  <c r="Q32" i="16" s="1"/>
  <c r="R32" i="16" s="1"/>
  <c r="S32" i="16" s="1"/>
  <c r="W43" i="16"/>
  <c r="X43" i="16" s="1"/>
  <c r="Y43" i="16" s="1"/>
  <c r="Z43" i="16" s="1"/>
  <c r="AD34" i="16"/>
  <c r="AE34" i="16" s="1"/>
  <c r="AF34" i="16" s="1"/>
  <c r="AG34" i="16" s="1"/>
  <c r="W31" i="16"/>
  <c r="X31" i="16" s="1"/>
  <c r="Y31" i="16" s="1"/>
  <c r="AD32" i="16"/>
  <c r="AE32" i="16" s="1"/>
  <c r="AF32" i="16" s="1"/>
  <c r="AG32" i="16" s="1"/>
  <c r="AD31" i="16"/>
  <c r="AE31" i="16" s="1"/>
  <c r="AF31" i="16" s="1"/>
  <c r="AG31" i="16" s="1"/>
  <c r="W19" i="16"/>
  <c r="X19" i="16" s="1"/>
  <c r="Y19" i="16" s="1"/>
  <c r="Z19" i="16" s="1"/>
  <c r="AD42" i="16"/>
  <c r="AE42" i="16" s="1"/>
  <c r="AF42" i="16" s="1"/>
  <c r="AG42" i="16" s="1"/>
  <c r="P26" i="16"/>
  <c r="Q26" i="16" s="1"/>
  <c r="R26" i="16" s="1"/>
  <c r="S26" i="16" s="1"/>
  <c r="W36" i="16"/>
  <c r="X36" i="16" s="1"/>
  <c r="Y36" i="16" s="1"/>
  <c r="Z36" i="16" s="1"/>
  <c r="W20" i="16"/>
  <c r="X20" i="16" s="1"/>
  <c r="Y20" i="16" s="1"/>
  <c r="Z20" i="16" s="1"/>
  <c r="AD25" i="16"/>
  <c r="AE25" i="16" s="1"/>
  <c r="AF25" i="16" s="1"/>
  <c r="AG25" i="16" s="1"/>
  <c r="P31" i="16"/>
  <c r="Q31" i="16" s="1"/>
  <c r="R31" i="16" s="1"/>
  <c r="S31" i="16" s="1"/>
  <c r="P36" i="16"/>
  <c r="Q36" i="16" s="1"/>
  <c r="R36" i="16" s="1"/>
  <c r="S36" i="16" s="1"/>
  <c r="P20" i="16"/>
  <c r="Q20" i="16" s="1"/>
  <c r="R20" i="16" s="1"/>
  <c r="S20" i="16" s="1"/>
  <c r="P34" i="16"/>
  <c r="Q34" i="16" s="1"/>
  <c r="R34" i="16" s="1"/>
  <c r="S34" i="16" s="1"/>
  <c r="W18" i="16"/>
  <c r="X18" i="16" s="1"/>
  <c r="Y18" i="16" s="1"/>
  <c r="Z18" i="16" s="1"/>
  <c r="P19" i="16"/>
  <c r="Q19" i="16" s="1"/>
  <c r="R19" i="16" s="1"/>
  <c r="S19" i="16" s="1"/>
  <c r="AE11" i="16"/>
  <c r="AD49" i="16" s="1"/>
  <c r="AD26" i="16"/>
  <c r="AE26" i="16" s="1"/>
  <c r="AF26" i="16" s="1"/>
  <c r="AG26" i="16" s="1"/>
  <c r="W34" i="16"/>
  <c r="X34" i="16" s="1"/>
  <c r="Y34" i="16" s="1"/>
  <c r="Z34" i="16" s="1"/>
  <c r="W42" i="16"/>
  <c r="X42" i="16" s="1"/>
  <c r="Y42" i="16" s="1"/>
  <c r="Z42" i="16" s="1"/>
  <c r="AD24" i="16"/>
  <c r="AE24" i="16" s="1"/>
  <c r="AF24" i="16" s="1"/>
  <c r="P25" i="16"/>
  <c r="Q25" i="16" s="1"/>
  <c r="R25" i="16" s="1"/>
  <c r="S25" i="16" s="1"/>
  <c r="W32" i="16"/>
  <c r="X32" i="16" s="1"/>
  <c r="Y32" i="16" s="1"/>
  <c r="Z32" i="16" s="1"/>
  <c r="P18" i="16"/>
  <c r="Q18" i="16" s="1"/>
  <c r="R18" i="16" s="1"/>
  <c r="S18" i="16" s="1"/>
  <c r="C46" i="16"/>
  <c r="J46" i="16" s="1"/>
  <c r="W26" i="16"/>
  <c r="X26" i="16" s="1"/>
  <c r="Y26" i="16" s="1"/>
  <c r="Z26" i="16" s="1"/>
  <c r="P35" i="16"/>
  <c r="Q35" i="16" s="1"/>
  <c r="R35" i="16" s="1"/>
  <c r="S35" i="16" s="1"/>
  <c r="AD36" i="16"/>
  <c r="AE36" i="16" s="1"/>
  <c r="AF36" i="16" s="1"/>
  <c r="AG36" i="16" s="1"/>
  <c r="P43" i="16"/>
  <c r="Q43" i="16" s="1"/>
  <c r="R43" i="16" s="1"/>
  <c r="S43" i="16" s="1"/>
  <c r="AD43" i="16"/>
  <c r="AE43" i="16" s="1"/>
  <c r="AF43" i="16" s="1"/>
  <c r="AG43" i="16" s="1"/>
  <c r="Q11" i="16"/>
  <c r="P49" i="16" s="1"/>
  <c r="W27" i="16"/>
  <c r="X27" i="16" s="1"/>
  <c r="Y27" i="16" s="1"/>
  <c r="Z27" i="16" s="1"/>
  <c r="W41" i="16"/>
  <c r="X41" i="16" s="1"/>
  <c r="Y41" i="16" s="1"/>
  <c r="Z41" i="16" s="1"/>
  <c r="W25" i="16"/>
  <c r="X25" i="16" s="1"/>
  <c r="Y25" i="16" s="1"/>
  <c r="Z25" i="16" s="1"/>
  <c r="W40" i="16"/>
  <c r="X40" i="16" s="1"/>
  <c r="Y40" i="16" s="1"/>
  <c r="AD18" i="16"/>
  <c r="AE18" i="16" s="1"/>
  <c r="AF18" i="16" s="1"/>
  <c r="AG18" i="16" s="1"/>
  <c r="P41" i="16"/>
  <c r="Q41" i="16" s="1"/>
  <c r="R41" i="16" s="1"/>
  <c r="S41" i="16" s="1"/>
  <c r="AD41" i="16"/>
  <c r="AE41" i="16" s="1"/>
  <c r="AF41" i="16" s="1"/>
  <c r="AG41" i="16" s="1"/>
  <c r="AD17" i="16"/>
  <c r="AE17" i="16" s="1"/>
  <c r="AF17" i="16" s="1"/>
  <c r="AG17" i="16" s="1"/>
  <c r="AD40" i="16"/>
  <c r="AE40" i="16" s="1"/>
  <c r="AF40" i="16" s="1"/>
  <c r="X11" i="16"/>
  <c r="W49" i="16" s="1"/>
  <c r="P42" i="16"/>
  <c r="Q42" i="16" s="1"/>
  <c r="R42" i="16" s="1"/>
  <c r="S42" i="16" s="1"/>
  <c r="AD19" i="16"/>
  <c r="AE19" i="16" s="1"/>
  <c r="AF19" i="16" s="1"/>
  <c r="AG19" i="16" s="1"/>
  <c r="P27" i="16"/>
  <c r="Q27" i="16" s="1"/>
  <c r="R27" i="16" s="1"/>
  <c r="S27" i="16" s="1"/>
  <c r="P17" i="16"/>
  <c r="Q17" i="16" s="1"/>
  <c r="R17" i="16" s="1"/>
  <c r="AD20" i="16"/>
  <c r="AE20" i="16" s="1"/>
  <c r="AF20" i="16" s="1"/>
  <c r="AG20" i="16" s="1"/>
  <c r="P24" i="16"/>
  <c r="Q24" i="16" s="1"/>
  <c r="R24" i="16" s="1"/>
  <c r="W24" i="16"/>
  <c r="X24" i="16" s="1"/>
  <c r="Y24" i="16" s="1"/>
  <c r="AD35" i="16"/>
  <c r="AE35" i="16" s="1"/>
  <c r="AF35" i="16" s="1"/>
  <c r="AG35" i="16" s="1"/>
  <c r="P40" i="16"/>
  <c r="Q40" i="16" s="1"/>
  <c r="R40" i="16" s="1"/>
  <c r="Y37" i="16" l="1"/>
  <c r="Y21" i="16"/>
  <c r="Z17" i="16"/>
  <c r="Z21" i="16" s="1"/>
  <c r="Y7" i="16" s="1"/>
  <c r="S37" i="16"/>
  <c r="Q37" i="16" s="1"/>
  <c r="R37" i="16"/>
  <c r="Z31" i="16"/>
  <c r="Z37" i="16" s="1"/>
  <c r="X37" i="16" s="1"/>
  <c r="AF28" i="16"/>
  <c r="AG24" i="16"/>
  <c r="AG28" i="16" s="1"/>
  <c r="AE28" i="16" s="1"/>
  <c r="Y44" i="16"/>
  <c r="Z40" i="16"/>
  <c r="Z44" i="16" s="1"/>
  <c r="X44" i="16" s="1"/>
  <c r="AF44" i="16"/>
  <c r="AG40" i="16"/>
  <c r="AG44" i="16" s="1"/>
  <c r="AE44" i="16" s="1"/>
  <c r="Y28" i="16"/>
  <c r="Z24" i="16"/>
  <c r="Z28" i="16" s="1"/>
  <c r="S17" i="16"/>
  <c r="S21" i="16" s="1"/>
  <c r="R7" i="16" s="1"/>
  <c r="R21" i="16"/>
  <c r="AG21" i="16"/>
  <c r="AF7" i="16" s="1"/>
  <c r="S24" i="16"/>
  <c r="S28" i="16" s="1"/>
  <c r="R28" i="16"/>
  <c r="R44" i="16"/>
  <c r="S40" i="16"/>
  <c r="S44" i="16" s="1"/>
  <c r="AG37" i="16"/>
  <c r="AF21" i="16"/>
  <c r="AF37" i="16"/>
  <c r="X21" i="16" l="1"/>
  <c r="R9" i="16"/>
  <c r="S9" i="16" s="1"/>
  <c r="Y9" i="16"/>
  <c r="Z9" i="16" s="1"/>
  <c r="AF8" i="16"/>
  <c r="AG8" i="16" s="1"/>
  <c r="Y10" i="16"/>
  <c r="Z10" i="16" s="1"/>
  <c r="AF10" i="16"/>
  <c r="AG10" i="16" s="1"/>
  <c r="AE37" i="16"/>
  <c r="AF9" i="16"/>
  <c r="AG9" i="16" s="1"/>
  <c r="Q28" i="16"/>
  <c r="R8" i="16"/>
  <c r="S8" i="16" s="1"/>
  <c r="Z7" i="16"/>
  <c r="X28" i="16"/>
  <c r="Y8" i="16"/>
  <c r="Z8" i="16" s="1"/>
  <c r="AG46" i="16"/>
  <c r="AE46" i="16" s="1"/>
  <c r="AE21" i="16"/>
  <c r="Z46" i="16"/>
  <c r="X46" i="16" s="1"/>
  <c r="Q44" i="16"/>
  <c r="R10" i="16"/>
  <c r="S10" i="16" s="1"/>
  <c r="S46" i="16"/>
  <c r="Q46" i="16" s="1"/>
  <c r="Q21" i="16"/>
  <c r="Y11" i="16" l="1"/>
  <c r="W51" i="16" s="1"/>
  <c r="W55" i="16" s="1"/>
  <c r="W57" i="16" s="1"/>
  <c r="S7" i="16"/>
  <c r="R11" i="16"/>
  <c r="AG7" i="16"/>
  <c r="AF11" i="16"/>
  <c r="Z11" i="16" l="1"/>
  <c r="AD51" i="16"/>
  <c r="AD55" i="16" s="1"/>
  <c r="AD57" i="16" s="1"/>
  <c r="AG11" i="16"/>
  <c r="P51" i="16"/>
  <c r="P55" i="16" s="1"/>
  <c r="P57" i="16" s="1"/>
  <c r="S11" i="16"/>
  <c r="R16" i="10" l="1"/>
  <c r="S16" i="10" s="1"/>
  <c r="K16" i="10"/>
  <c r="L16" i="10" s="1"/>
  <c r="T16" i="10" l="1"/>
  <c r="U16" i="10" s="1"/>
  <c r="M16" i="10"/>
  <c r="N16" i="10" s="1"/>
  <c r="K17" i="10"/>
  <c r="L17" i="10" s="1"/>
  <c r="M17" i="10" s="1"/>
  <c r="N17" i="10" s="1"/>
  <c r="D23" i="8"/>
  <c r="AG18" i="6"/>
  <c r="AH18" i="6" s="1"/>
  <c r="AI18" i="6" s="1"/>
  <c r="AJ18" i="6" s="1"/>
  <c r="AF16" i="10" l="1"/>
  <c r="AG16" i="10" s="1"/>
  <c r="AH16" i="10" s="1"/>
  <c r="AI16" i="10" s="1"/>
  <c r="Y16" i="10"/>
  <c r="Z16" i="10" s="1"/>
  <c r="AA16" i="10" s="1"/>
  <c r="AB16" i="10" s="1"/>
  <c r="AF17" i="10"/>
  <c r="AG17" i="10" s="1"/>
  <c r="AH17" i="10" s="1"/>
  <c r="AI17" i="10" s="1"/>
  <c r="Y17" i="10"/>
  <c r="Z17" i="10" s="1"/>
  <c r="AA17" i="10" s="1"/>
  <c r="AB17" i="10" s="1"/>
  <c r="Z17" i="8"/>
  <c r="AA17" i="8" s="1"/>
  <c r="AB17" i="8" s="1"/>
  <c r="AC17" i="8" s="1"/>
  <c r="Z18" i="8"/>
  <c r="AA18" i="8" s="1"/>
  <c r="AB18" i="8" s="1"/>
  <c r="AC18" i="8" s="1"/>
  <c r="AG17" i="8"/>
  <c r="AH17" i="8" s="1"/>
  <c r="AI17" i="8" s="1"/>
  <c r="AJ17" i="8" s="1"/>
  <c r="K17" i="8"/>
  <c r="L17" i="8" s="1"/>
  <c r="M17" i="8" s="1"/>
  <c r="N17" i="8" s="1"/>
  <c r="R16" i="9"/>
  <c r="S16" i="9" s="1"/>
  <c r="T16" i="9" s="1"/>
  <c r="U16" i="9" s="1"/>
  <c r="AF16" i="9"/>
  <c r="AG16" i="9" s="1"/>
  <c r="AH16" i="9" s="1"/>
  <c r="AI16" i="9" s="1"/>
  <c r="K18" i="6"/>
  <c r="L18" i="6" s="1"/>
  <c r="M18" i="6" s="1"/>
  <c r="N18" i="6" s="1"/>
  <c r="Z18" i="6"/>
  <c r="AA18" i="6" s="1"/>
  <c r="AB18" i="6" s="1"/>
  <c r="AC18" i="6" s="1"/>
  <c r="S19" i="4"/>
  <c r="T19" i="4" s="1"/>
  <c r="U19" i="4" s="1"/>
  <c r="V19" i="4" s="1"/>
  <c r="Z19" i="4"/>
  <c r="AA19" i="4" s="1"/>
  <c r="AB19" i="4" s="1"/>
  <c r="AC19" i="4" s="1"/>
  <c r="T14" i="3"/>
  <c r="U14" i="3" s="1"/>
  <c r="V14" i="3" s="1"/>
  <c r="W14" i="3" s="1"/>
  <c r="L14" i="3"/>
  <c r="M14" i="3" s="1"/>
  <c r="N14" i="3" s="1"/>
  <c r="O14" i="3" s="1"/>
  <c r="AB14" i="3"/>
  <c r="AC14" i="3" s="1"/>
  <c r="AD14" i="3" s="1"/>
  <c r="AE14" i="3" s="1"/>
  <c r="Z15" i="4"/>
  <c r="AA15" i="4" s="1"/>
  <c r="AB15" i="4" s="1"/>
  <c r="AC15" i="4" s="1"/>
  <c r="Y18" i="9"/>
  <c r="R18" i="8"/>
  <c r="S18" i="8" s="1"/>
  <c r="T18" i="8" s="1"/>
  <c r="U18" i="8" s="1"/>
  <c r="AI14" i="3"/>
  <c r="AJ14" i="3" s="1"/>
  <c r="AK14" i="3" s="1"/>
  <c r="AL14" i="3" s="1"/>
  <c r="K19" i="4"/>
  <c r="L19" i="4" s="1"/>
  <c r="M19" i="4" s="1"/>
  <c r="N19" i="4" s="1"/>
  <c r="AG19" i="4"/>
  <c r="AH19" i="4" s="1"/>
  <c r="AI19" i="4" s="1"/>
  <c r="AJ19" i="4" s="1"/>
  <c r="R17" i="10"/>
  <c r="S17" i="10" s="1"/>
  <c r="T17" i="10" s="1"/>
  <c r="U17" i="10" s="1"/>
  <c r="Y16" i="9"/>
  <c r="Z16" i="9" s="1"/>
  <c r="AA16" i="9" s="1"/>
  <c r="AB16" i="9" s="1"/>
  <c r="R18" i="6"/>
  <c r="S18" i="6" s="1"/>
  <c r="T18" i="6" s="1"/>
  <c r="U18" i="6" s="1"/>
  <c r="R18" i="9"/>
  <c r="K16" i="9"/>
  <c r="L16" i="9" s="1"/>
  <c r="M16" i="9" s="1"/>
  <c r="N16" i="9" s="1"/>
  <c r="R17" i="8"/>
  <c r="S17" i="8" s="1"/>
  <c r="T17" i="8" s="1"/>
  <c r="U17" i="8" s="1"/>
  <c r="K18" i="8"/>
  <c r="L18" i="8" s="1"/>
  <c r="M18" i="8" s="1"/>
  <c r="N18" i="8" s="1"/>
  <c r="AG18" i="8"/>
  <c r="AH18" i="8" s="1"/>
  <c r="AI18" i="8" s="1"/>
  <c r="AJ18" i="8" s="1"/>
  <c r="S15" i="4"/>
  <c r="T15" i="4" s="1"/>
  <c r="U15" i="4" s="1"/>
  <c r="V15" i="4" s="1"/>
  <c r="K15" i="4"/>
  <c r="L15" i="4" s="1"/>
  <c r="M15" i="4" s="1"/>
  <c r="N15" i="4" s="1"/>
  <c r="AG15" i="4"/>
  <c r="AH15" i="4" s="1"/>
  <c r="AI15" i="4" s="1"/>
  <c r="AJ15" i="4" s="1"/>
  <c r="AG33" i="10" l="1"/>
  <c r="S33" i="10"/>
  <c r="L33" i="10"/>
  <c r="Z33" i="10"/>
  <c r="AH34" i="8" l="1"/>
  <c r="AA34" i="8"/>
  <c r="L34" i="8"/>
  <c r="S34" i="8"/>
  <c r="AG32" i="9"/>
  <c r="Z32" i="9"/>
  <c r="S32" i="9"/>
  <c r="L32" i="9"/>
  <c r="AI32" i="7"/>
  <c r="AB32" i="7"/>
  <c r="T32" i="7"/>
  <c r="L32" i="7"/>
  <c r="AH34" i="6"/>
  <c r="AA34" i="6"/>
  <c r="S34" i="6"/>
  <c r="L34" i="6"/>
  <c r="AH34" i="4"/>
  <c r="AA34" i="4"/>
  <c r="T34" i="4"/>
  <c r="L34" i="4"/>
  <c r="AJ36" i="3"/>
  <c r="AC36" i="3"/>
  <c r="U36" i="3"/>
  <c r="M36" i="3"/>
  <c r="AH34" i="2"/>
  <c r="AA34" i="2"/>
  <c r="L34" i="2"/>
  <c r="E22" i="10" l="1"/>
  <c r="Y21" i="10" l="1"/>
  <c r="Z21" i="10" s="1"/>
  <c r="AA21" i="10" s="1"/>
  <c r="AB21" i="10" s="1"/>
  <c r="Y14" i="10"/>
  <c r="Z14" i="10" s="1"/>
  <c r="AA14" i="10" s="1"/>
  <c r="AB14" i="10" s="1"/>
  <c r="R13" i="10"/>
  <c r="S13" i="10" s="1"/>
  <c r="T13" i="10" s="1"/>
  <c r="U13" i="10" s="1"/>
  <c r="AF19" i="10"/>
  <c r="AG19" i="10" s="1"/>
  <c r="AH19" i="10" s="1"/>
  <c r="AI19" i="10" s="1"/>
  <c r="R19" i="10"/>
  <c r="S19" i="10" s="1"/>
  <c r="T19" i="10" s="1"/>
  <c r="U19" i="10" s="1"/>
  <c r="R20" i="10"/>
  <c r="S20" i="10" s="1"/>
  <c r="T20" i="10" s="1"/>
  <c r="U20" i="10" s="1"/>
  <c r="R25" i="10"/>
  <c r="K25" i="10"/>
  <c r="Y25" i="10"/>
  <c r="AF25" i="10"/>
  <c r="R14" i="10"/>
  <c r="S14" i="10" s="1"/>
  <c r="T14" i="10" s="1"/>
  <c r="U14" i="10" s="1"/>
  <c r="Y18" i="10"/>
  <c r="Z18" i="10" s="1"/>
  <c r="AA18" i="10" s="1"/>
  <c r="AB18" i="10" s="1"/>
  <c r="Y19" i="10"/>
  <c r="Z19" i="10" s="1"/>
  <c r="AA19" i="10" s="1"/>
  <c r="AB19" i="10" s="1"/>
  <c r="Y15" i="10"/>
  <c r="Z15" i="10" s="1"/>
  <c r="AA15" i="10" s="1"/>
  <c r="AB15" i="10" s="1"/>
  <c r="R15" i="10"/>
  <c r="S15" i="10" s="1"/>
  <c r="T15" i="10" s="1"/>
  <c r="U15" i="10" s="1"/>
  <c r="R21" i="10"/>
  <c r="S21" i="10" s="1"/>
  <c r="T21" i="10" s="1"/>
  <c r="U21" i="10" s="1"/>
  <c r="R18" i="10"/>
  <c r="S18" i="10" s="1"/>
  <c r="T18" i="10" s="1"/>
  <c r="U18" i="10" s="1"/>
  <c r="AF21" i="10"/>
  <c r="AG21" i="10" s="1"/>
  <c r="AH21" i="10" s="1"/>
  <c r="AI21" i="10" s="1"/>
  <c r="K20" i="10"/>
  <c r="L20" i="10" s="1"/>
  <c r="M20" i="10" s="1"/>
  <c r="N20" i="10" s="1"/>
  <c r="K15" i="10"/>
  <c r="L15" i="10" s="1"/>
  <c r="M15" i="10" s="1"/>
  <c r="N15" i="10" s="1"/>
  <c r="K19" i="10"/>
  <c r="L19" i="10" s="1"/>
  <c r="M19" i="10" s="1"/>
  <c r="N19" i="10" s="1"/>
  <c r="K21" i="10"/>
  <c r="L21" i="10" s="1"/>
  <c r="M21" i="10" s="1"/>
  <c r="N21" i="10" s="1"/>
  <c r="K13" i="10"/>
  <c r="L13" i="10" s="1"/>
  <c r="M13" i="10" s="1"/>
  <c r="N13" i="10" s="1"/>
  <c r="AF20" i="10"/>
  <c r="AG20" i="10" s="1"/>
  <c r="AH20" i="10" s="1"/>
  <c r="AI20" i="10" s="1"/>
  <c r="K18" i="10"/>
  <c r="L18" i="10" s="1"/>
  <c r="M18" i="10" s="1"/>
  <c r="N18" i="10" s="1"/>
  <c r="AF14" i="10"/>
  <c r="AG14" i="10" s="1"/>
  <c r="AH14" i="10" s="1"/>
  <c r="AI14" i="10" s="1"/>
  <c r="K14" i="10"/>
  <c r="L14" i="10" s="1"/>
  <c r="M14" i="10" s="1"/>
  <c r="N14" i="10" s="1"/>
  <c r="Y20" i="10" l="1"/>
  <c r="Z20" i="10" s="1"/>
  <c r="AA20" i="10" s="1"/>
  <c r="AB20" i="10" s="1"/>
  <c r="AF18" i="10"/>
  <c r="AG18" i="10" s="1"/>
  <c r="AH18" i="10" s="1"/>
  <c r="AI18" i="10" s="1"/>
  <c r="AF15" i="10"/>
  <c r="AG15" i="10" s="1"/>
  <c r="AH15" i="10" s="1"/>
  <c r="AI15" i="10" s="1"/>
  <c r="Y13" i="10"/>
  <c r="Z13" i="10" s="1"/>
  <c r="AA13" i="10" s="1"/>
  <c r="AB13" i="10" s="1"/>
  <c r="AB22" i="10" s="1"/>
  <c r="AF13" i="10"/>
  <c r="AG13" i="10" s="1"/>
  <c r="AH13" i="10" s="1"/>
  <c r="AI13" i="10" s="1"/>
  <c r="AI22" i="10" s="1"/>
  <c r="T22" i="10"/>
  <c r="U22" i="10"/>
  <c r="N22" i="10"/>
  <c r="M22" i="10"/>
  <c r="AH22" i="10" l="1"/>
  <c r="AA22" i="10"/>
  <c r="L22" i="10"/>
  <c r="K27" i="10"/>
  <c r="K31" i="10" s="1"/>
  <c r="K33" i="10" s="1"/>
  <c r="S22" i="10"/>
  <c r="R27" i="10"/>
  <c r="R31" i="10" s="1"/>
  <c r="R33" i="10" s="1"/>
  <c r="Z22" i="10"/>
  <c r="Y27" i="10"/>
  <c r="Y31" i="10" s="1"/>
  <c r="Y33" i="10" s="1"/>
  <c r="AG22" i="10"/>
  <c r="AF27" i="10"/>
  <c r="AF31" i="10" s="1"/>
  <c r="AF33" i="10" s="1"/>
  <c r="E21" i="9" l="1"/>
  <c r="Y20" i="9"/>
  <c r="Z20" i="9" s="1"/>
  <c r="AA20" i="9" s="1"/>
  <c r="AB20" i="9" s="1"/>
  <c r="Y19" i="9"/>
  <c r="Z19" i="9" s="1"/>
  <c r="AA19" i="9" s="1"/>
  <c r="AB19" i="9" s="1"/>
  <c r="S18" i="9"/>
  <c r="T18" i="9" s="1"/>
  <c r="U18" i="9" s="1"/>
  <c r="R17" i="9"/>
  <c r="S17" i="9" s="1"/>
  <c r="T17" i="9" s="1"/>
  <c r="U17" i="9" s="1"/>
  <c r="R15" i="9"/>
  <c r="S15" i="9" s="1"/>
  <c r="T15" i="9" s="1"/>
  <c r="U15" i="9" s="1"/>
  <c r="Y14" i="9"/>
  <c r="Z14" i="9" s="1"/>
  <c r="AA14" i="9" s="1"/>
  <c r="AB14" i="9" s="1"/>
  <c r="R14" i="9"/>
  <c r="S14" i="9" s="1"/>
  <c r="T14" i="9" s="1"/>
  <c r="U14" i="9" s="1"/>
  <c r="Y13" i="9"/>
  <c r="Z13" i="9" s="1"/>
  <c r="AA13" i="9" s="1"/>
  <c r="AB13" i="9" s="1"/>
  <c r="R13" i="9"/>
  <c r="S13" i="9" s="1"/>
  <c r="T13" i="9" s="1"/>
  <c r="Z14" i="8"/>
  <c r="AA14" i="8" s="1"/>
  <c r="AB14" i="8" s="1"/>
  <c r="R14" i="8"/>
  <c r="S14" i="8" s="1"/>
  <c r="T14" i="8" s="1"/>
  <c r="K14" i="8"/>
  <c r="L14" i="8" s="1"/>
  <c r="M14" i="8" s="1"/>
  <c r="AG14" i="8" l="1"/>
  <c r="AH14" i="8" s="1"/>
  <c r="AI14" i="8" s="1"/>
  <c r="Z21" i="8"/>
  <c r="AA21" i="8" s="1"/>
  <c r="AB21" i="8" s="1"/>
  <c r="AC21" i="8" s="1"/>
  <c r="AG26" i="8"/>
  <c r="R26" i="8"/>
  <c r="K26" i="8"/>
  <c r="Z26" i="8"/>
  <c r="Y24" i="9"/>
  <c r="AF24" i="9"/>
  <c r="R24" i="9"/>
  <c r="K24" i="9"/>
  <c r="Z18" i="9"/>
  <c r="AA18" i="9" s="1"/>
  <c r="AB18" i="9" s="1"/>
  <c r="AF20" i="9"/>
  <c r="AG20" i="9" s="1"/>
  <c r="AH20" i="9" s="1"/>
  <c r="AI20" i="9" s="1"/>
  <c r="Y17" i="9"/>
  <c r="Z17" i="9" s="1"/>
  <c r="AA17" i="9" s="1"/>
  <c r="AB17" i="9" s="1"/>
  <c r="AF18" i="9"/>
  <c r="AG18" i="9" s="1"/>
  <c r="AH18" i="9" s="1"/>
  <c r="AI18" i="9" s="1"/>
  <c r="AF19" i="9"/>
  <c r="AG19" i="9" s="1"/>
  <c r="AH19" i="9" s="1"/>
  <c r="AI19" i="9" s="1"/>
  <c r="Y15" i="9"/>
  <c r="Z15" i="9" s="1"/>
  <c r="AA15" i="9" s="1"/>
  <c r="AB15" i="9" s="1"/>
  <c r="AF17" i="9"/>
  <c r="AG17" i="9" s="1"/>
  <c r="AH17" i="9" s="1"/>
  <c r="AI17" i="9" s="1"/>
  <c r="R20" i="9"/>
  <c r="S20" i="9" s="1"/>
  <c r="T20" i="9" s="1"/>
  <c r="U20" i="9" s="1"/>
  <c r="AF14" i="9"/>
  <c r="AG14" i="9" s="1"/>
  <c r="AH14" i="9" s="1"/>
  <c r="AI14" i="9" s="1"/>
  <c r="R19" i="9"/>
  <c r="S19" i="9" s="1"/>
  <c r="T19" i="9" s="1"/>
  <c r="U19" i="9" s="1"/>
  <c r="K19" i="9"/>
  <c r="L19" i="9" s="1"/>
  <c r="M19" i="9" s="1"/>
  <c r="N19" i="9" s="1"/>
  <c r="AF15" i="9"/>
  <c r="AG15" i="9" s="1"/>
  <c r="AH15" i="9" s="1"/>
  <c r="AI15" i="9" s="1"/>
  <c r="K20" i="9"/>
  <c r="L20" i="9" s="1"/>
  <c r="M20" i="9" s="1"/>
  <c r="N20" i="9" s="1"/>
  <c r="K18" i="9"/>
  <c r="L18" i="9" s="1"/>
  <c r="M18" i="9" s="1"/>
  <c r="N18" i="9" s="1"/>
  <c r="L17" i="9"/>
  <c r="M17" i="9" s="1"/>
  <c r="N17" i="9" s="1"/>
  <c r="K15" i="9"/>
  <c r="L15" i="9" s="1"/>
  <c r="M15" i="9" s="1"/>
  <c r="N15" i="9" s="1"/>
  <c r="K14" i="9"/>
  <c r="L14" i="9" s="1"/>
  <c r="M14" i="9" s="1"/>
  <c r="N14" i="9" s="1"/>
  <c r="AF13" i="9"/>
  <c r="AG13" i="9" s="1"/>
  <c r="AH13" i="9" s="1"/>
  <c r="K13" i="9"/>
  <c r="L13" i="9" s="1"/>
  <c r="M13" i="9" s="1"/>
  <c r="N13" i="9" s="1"/>
  <c r="U13" i="9"/>
  <c r="Z15" i="8"/>
  <c r="AA15" i="8" s="1"/>
  <c r="AB15" i="8" s="1"/>
  <c r="AC15" i="8" s="1"/>
  <c r="Z22" i="8"/>
  <c r="AA22" i="8" s="1"/>
  <c r="AB22" i="8" s="1"/>
  <c r="AC22" i="8" s="1"/>
  <c r="Z16" i="8"/>
  <c r="AA16" i="8" s="1"/>
  <c r="AB16" i="8" s="1"/>
  <c r="AC16" i="8" s="1"/>
  <c r="Z19" i="8"/>
  <c r="AA19" i="8" s="1"/>
  <c r="AB19" i="8" s="1"/>
  <c r="AC19" i="8" s="1"/>
  <c r="Z20" i="8"/>
  <c r="AA20" i="8" s="1"/>
  <c r="AB20" i="8" s="1"/>
  <c r="AC20" i="8" s="1"/>
  <c r="AC14" i="8"/>
  <c r="Z13" i="8"/>
  <c r="AA13" i="8" s="1"/>
  <c r="AB13" i="8" s="1"/>
  <c r="R15" i="8"/>
  <c r="S15" i="8" s="1"/>
  <c r="T15" i="8" s="1"/>
  <c r="U15" i="8" s="1"/>
  <c r="R20" i="8"/>
  <c r="S20" i="8" s="1"/>
  <c r="T20" i="8" s="1"/>
  <c r="U20" i="8" s="1"/>
  <c r="AG22" i="8"/>
  <c r="AH22" i="8" s="1"/>
  <c r="AI22" i="8" s="1"/>
  <c r="AJ22" i="8" s="1"/>
  <c r="U14" i="8"/>
  <c r="R16" i="8"/>
  <c r="S16" i="8" s="1"/>
  <c r="T16" i="8" s="1"/>
  <c r="U16" i="8" s="1"/>
  <c r="R19" i="8"/>
  <c r="S19" i="8" s="1"/>
  <c r="T19" i="8" s="1"/>
  <c r="U19" i="8" s="1"/>
  <c r="AG15" i="8"/>
  <c r="AH15" i="8" s="1"/>
  <c r="AI15" i="8" s="1"/>
  <c r="AJ15" i="8" s="1"/>
  <c r="R21" i="8"/>
  <c r="S21" i="8" s="1"/>
  <c r="T21" i="8" s="1"/>
  <c r="U21" i="8" s="1"/>
  <c r="R22" i="8"/>
  <c r="S22" i="8" s="1"/>
  <c r="T22" i="8" s="1"/>
  <c r="U22" i="8" s="1"/>
  <c r="R13" i="8"/>
  <c r="S13" i="8" s="1"/>
  <c r="T13" i="8" s="1"/>
  <c r="U13" i="8" s="1"/>
  <c r="AG19" i="8"/>
  <c r="AH19" i="8" s="1"/>
  <c r="AI19" i="8" s="1"/>
  <c r="AJ19" i="8" s="1"/>
  <c r="AG20" i="8"/>
  <c r="AH20" i="8" s="1"/>
  <c r="AI20" i="8" s="1"/>
  <c r="AJ20" i="8" s="1"/>
  <c r="AG16" i="8"/>
  <c r="AH16" i="8" s="1"/>
  <c r="AI16" i="8" s="1"/>
  <c r="AJ16" i="8" s="1"/>
  <c r="AG21" i="8"/>
  <c r="AH21" i="8" s="1"/>
  <c r="AI21" i="8" s="1"/>
  <c r="AJ21" i="8" s="1"/>
  <c r="K21" i="8"/>
  <c r="L21" i="8" s="1"/>
  <c r="M21" i="8" s="1"/>
  <c r="N21" i="8" s="1"/>
  <c r="K22" i="8"/>
  <c r="L22" i="8" s="1"/>
  <c r="M22" i="8" s="1"/>
  <c r="N22" i="8" s="1"/>
  <c r="AG13" i="8"/>
  <c r="AH13" i="8" s="1"/>
  <c r="AI13" i="8" s="1"/>
  <c r="K20" i="8"/>
  <c r="L20" i="8" s="1"/>
  <c r="M20" i="8" s="1"/>
  <c r="N20" i="8" s="1"/>
  <c r="K19" i="8"/>
  <c r="L19" i="8" s="1"/>
  <c r="M19" i="8" s="1"/>
  <c r="N19" i="8" s="1"/>
  <c r="K16" i="8"/>
  <c r="L16" i="8" s="1"/>
  <c r="M16" i="8" s="1"/>
  <c r="N16" i="8" s="1"/>
  <c r="K15" i="8"/>
  <c r="L15" i="8" s="1"/>
  <c r="M15" i="8" s="1"/>
  <c r="N15" i="8" s="1"/>
  <c r="N14" i="8"/>
  <c r="AJ14" i="8"/>
  <c r="K13" i="8"/>
  <c r="L13" i="8" s="1"/>
  <c r="M13" i="8" s="1"/>
  <c r="N13" i="8" s="1"/>
  <c r="AA21" i="9" l="1"/>
  <c r="AB21" i="9"/>
  <c r="U21" i="9"/>
  <c r="T21" i="9"/>
  <c r="AH21" i="9"/>
  <c r="AI13" i="9"/>
  <c r="AI21" i="9" s="1"/>
  <c r="N21" i="9"/>
  <c r="M21" i="9"/>
  <c r="AB23" i="8"/>
  <c r="AC13" i="8"/>
  <c r="AC23" i="8" s="1"/>
  <c r="T23" i="8"/>
  <c r="U23" i="8"/>
  <c r="AI23" i="8"/>
  <c r="AJ13" i="8"/>
  <c r="AJ23" i="8" s="1"/>
  <c r="N23" i="8"/>
  <c r="M23" i="8"/>
  <c r="S23" i="8" l="1"/>
  <c r="R28" i="8"/>
  <c r="R32" i="8" s="1"/>
  <c r="R34" i="8" s="1"/>
  <c r="L23" i="8"/>
  <c r="K28" i="8"/>
  <c r="K32" i="8" s="1"/>
  <c r="K34" i="8" s="1"/>
  <c r="AH23" i="8"/>
  <c r="AG28" i="8"/>
  <c r="AG32" i="8" s="1"/>
  <c r="AG34" i="8" s="1"/>
  <c r="AA23" i="8"/>
  <c r="Z28" i="8"/>
  <c r="Z32" i="8" s="1"/>
  <c r="Z34" i="8" s="1"/>
  <c r="AG21" i="9"/>
  <c r="AF26" i="9"/>
  <c r="AF30" i="9" s="1"/>
  <c r="AF32" i="9" s="1"/>
  <c r="L21" i="9"/>
  <c r="K26" i="9"/>
  <c r="K30" i="9" s="1"/>
  <c r="K32" i="9" s="1"/>
  <c r="S21" i="9"/>
  <c r="R26" i="9"/>
  <c r="R30" i="9" s="1"/>
  <c r="R32" i="9" s="1"/>
  <c r="Z21" i="9"/>
  <c r="Y26" i="9"/>
  <c r="Y30" i="9" s="1"/>
  <c r="Y32" i="9" s="1"/>
  <c r="AA14" i="7"/>
  <c r="AB14" i="7" s="1"/>
  <c r="S15" i="7"/>
  <c r="T15" i="7" s="1"/>
  <c r="U15" i="7" s="1"/>
  <c r="V15" i="7" s="1"/>
  <c r="K14" i="7"/>
  <c r="L14" i="7" s="1"/>
  <c r="D21" i="7"/>
  <c r="R20" i="6"/>
  <c r="S20" i="6" s="1"/>
  <c r="T20" i="6" s="1"/>
  <c r="U20" i="6" s="1"/>
  <c r="D23" i="6"/>
  <c r="S14" i="7" l="1"/>
  <c r="T14" i="7" s="1"/>
  <c r="U14" i="7" s="1"/>
  <c r="V14" i="7" s="1"/>
  <c r="AH14" i="7"/>
  <c r="AI14" i="7" s="1"/>
  <c r="AJ14" i="7" s="1"/>
  <c r="AK14" i="7" s="1"/>
  <c r="R14" i="6"/>
  <c r="S14" i="6" s="1"/>
  <c r="T14" i="6" s="1"/>
  <c r="U14" i="6" s="1"/>
  <c r="S17" i="7"/>
  <c r="T17" i="7" s="1"/>
  <c r="U17" i="7" s="1"/>
  <c r="V17" i="7" s="1"/>
  <c r="Z13" i="6"/>
  <c r="AA13" i="6" s="1"/>
  <c r="AB13" i="6" s="1"/>
  <c r="AC13" i="6" s="1"/>
  <c r="K16" i="6"/>
  <c r="L16" i="6" s="1"/>
  <c r="M16" i="6" s="1"/>
  <c r="N16" i="6" s="1"/>
  <c r="AH24" i="7"/>
  <c r="S24" i="7"/>
  <c r="AA24" i="7"/>
  <c r="K24" i="7"/>
  <c r="Z16" i="6"/>
  <c r="AA16" i="6" s="1"/>
  <c r="AB16" i="6" s="1"/>
  <c r="AC16" i="6" s="1"/>
  <c r="Z21" i="6"/>
  <c r="AA21" i="6" s="1"/>
  <c r="AB21" i="6" s="1"/>
  <c r="AC21" i="6" s="1"/>
  <c r="Z26" i="6"/>
  <c r="R26" i="6"/>
  <c r="K26" i="6"/>
  <c r="AG26" i="6"/>
  <c r="R15" i="6"/>
  <c r="S15" i="6" s="1"/>
  <c r="T15" i="6" s="1"/>
  <c r="U15" i="6" s="1"/>
  <c r="S13" i="7"/>
  <c r="T13" i="7" s="1"/>
  <c r="U13" i="7" s="1"/>
  <c r="AA13" i="7"/>
  <c r="AB13" i="7" s="1"/>
  <c r="AC13" i="7" s="1"/>
  <c r="AD13" i="7" s="1"/>
  <c r="AA19" i="7"/>
  <c r="AB19" i="7" s="1"/>
  <c r="AC19" i="7" s="1"/>
  <c r="AD19" i="7" s="1"/>
  <c r="AA20" i="7"/>
  <c r="AB20" i="7" s="1"/>
  <c r="AC20" i="7" s="1"/>
  <c r="AD20" i="7" s="1"/>
  <c r="AA17" i="7"/>
  <c r="AB17" i="7" s="1"/>
  <c r="AC17" i="7" s="1"/>
  <c r="AD17" i="7" s="1"/>
  <c r="AA15" i="7"/>
  <c r="AB15" i="7" s="1"/>
  <c r="AC15" i="7" s="1"/>
  <c r="AD15" i="7" s="1"/>
  <c r="AA16" i="7"/>
  <c r="AB16" i="7" s="1"/>
  <c r="AC16" i="7" s="1"/>
  <c r="AD16" i="7" s="1"/>
  <c r="AA18" i="7"/>
  <c r="AB18" i="7" s="1"/>
  <c r="AC18" i="7" s="1"/>
  <c r="AD18" i="7" s="1"/>
  <c r="AC14" i="7"/>
  <c r="AD14" i="7" s="1"/>
  <c r="S18" i="7"/>
  <c r="T18" i="7" s="1"/>
  <c r="U18" i="7" s="1"/>
  <c r="V18" i="7" s="1"/>
  <c r="S20" i="7"/>
  <c r="T20" i="7" s="1"/>
  <c r="U20" i="7" s="1"/>
  <c r="V20" i="7" s="1"/>
  <c r="S19" i="7"/>
  <c r="T19" i="7" s="1"/>
  <c r="U19" i="7" s="1"/>
  <c r="V19" i="7" s="1"/>
  <c r="S16" i="7"/>
  <c r="T16" i="7" s="1"/>
  <c r="U16" i="7" s="1"/>
  <c r="V16" i="7" s="1"/>
  <c r="AH19" i="7"/>
  <c r="AI19" i="7" s="1"/>
  <c r="AJ19" i="7" s="1"/>
  <c r="AK19" i="7" s="1"/>
  <c r="AH16" i="7"/>
  <c r="AI16" i="7" s="1"/>
  <c r="AJ16" i="7" s="1"/>
  <c r="AK16" i="7" s="1"/>
  <c r="AH15" i="7"/>
  <c r="AI15" i="7" s="1"/>
  <c r="AJ15" i="7" s="1"/>
  <c r="AK15" i="7" s="1"/>
  <c r="AH17" i="7"/>
  <c r="AI17" i="7" s="1"/>
  <c r="AJ17" i="7" s="1"/>
  <c r="AK17" i="7" s="1"/>
  <c r="AH20" i="7"/>
  <c r="AI20" i="7" s="1"/>
  <c r="AJ20" i="7" s="1"/>
  <c r="AK20" i="7" s="1"/>
  <c r="AH18" i="7"/>
  <c r="AI18" i="7" s="1"/>
  <c r="AJ18" i="7" s="1"/>
  <c r="AK18" i="7" s="1"/>
  <c r="K20" i="7"/>
  <c r="L20" i="7" s="1"/>
  <c r="M20" i="7" s="1"/>
  <c r="N20" i="7" s="1"/>
  <c r="K19" i="7"/>
  <c r="L19" i="7" s="1"/>
  <c r="M19" i="7" s="1"/>
  <c r="N19" i="7" s="1"/>
  <c r="K18" i="7"/>
  <c r="L18" i="7" s="1"/>
  <c r="M18" i="7" s="1"/>
  <c r="N18" i="7" s="1"/>
  <c r="K16" i="7"/>
  <c r="L16" i="7" s="1"/>
  <c r="M16" i="7" s="1"/>
  <c r="N16" i="7" s="1"/>
  <c r="K15" i="7"/>
  <c r="L15" i="7" s="1"/>
  <c r="M15" i="7" s="1"/>
  <c r="N15" i="7" s="1"/>
  <c r="M14" i="7"/>
  <c r="N14" i="7" s="1"/>
  <c r="K13" i="7"/>
  <c r="L13" i="7" s="1"/>
  <c r="M13" i="7" s="1"/>
  <c r="N13" i="7" s="1"/>
  <c r="AH13" i="7"/>
  <c r="AI13" i="7" s="1"/>
  <c r="AJ13" i="7" s="1"/>
  <c r="AK13" i="7" s="1"/>
  <c r="K17" i="7"/>
  <c r="L17" i="7" s="1"/>
  <c r="M17" i="7" s="1"/>
  <c r="N17" i="7" s="1"/>
  <c r="V13" i="7"/>
  <c r="Z14" i="6"/>
  <c r="AA14" i="6" s="1"/>
  <c r="AB14" i="6" s="1"/>
  <c r="AC14" i="6" s="1"/>
  <c r="Z15" i="6"/>
  <c r="AA15" i="6" s="1"/>
  <c r="AB15" i="6" s="1"/>
  <c r="AC15" i="6" s="1"/>
  <c r="Z20" i="6"/>
  <c r="AA20" i="6" s="1"/>
  <c r="AB20" i="6" s="1"/>
  <c r="AC20" i="6" s="1"/>
  <c r="Z17" i="6"/>
  <c r="AA17" i="6" s="1"/>
  <c r="AB17" i="6" s="1"/>
  <c r="AC17" i="6" s="1"/>
  <c r="Z19" i="6"/>
  <c r="AA19" i="6" s="1"/>
  <c r="AB19" i="6" s="1"/>
  <c r="AC19" i="6" s="1"/>
  <c r="Z22" i="6"/>
  <c r="AA22" i="6" s="1"/>
  <c r="AB22" i="6" s="1"/>
  <c r="AC22" i="6" s="1"/>
  <c r="R17" i="6"/>
  <c r="S17" i="6" s="1"/>
  <c r="T17" i="6" s="1"/>
  <c r="U17" i="6" s="1"/>
  <c r="R13" i="6"/>
  <c r="S13" i="6" s="1"/>
  <c r="T13" i="6" s="1"/>
  <c r="U13" i="6" s="1"/>
  <c r="R22" i="6"/>
  <c r="S22" i="6" s="1"/>
  <c r="T22" i="6" s="1"/>
  <c r="U22" i="6" s="1"/>
  <c r="R21" i="6"/>
  <c r="S21" i="6" s="1"/>
  <c r="T21" i="6" s="1"/>
  <c r="U21" i="6" s="1"/>
  <c r="R16" i="6"/>
  <c r="S16" i="6" s="1"/>
  <c r="T16" i="6" s="1"/>
  <c r="U16" i="6" s="1"/>
  <c r="K22" i="6"/>
  <c r="L22" i="6" s="1"/>
  <c r="M22" i="6" s="1"/>
  <c r="N22" i="6" s="1"/>
  <c r="K17" i="6"/>
  <c r="L17" i="6" s="1"/>
  <c r="M17" i="6" s="1"/>
  <c r="N17" i="6" s="1"/>
  <c r="K21" i="6"/>
  <c r="L21" i="6" s="1"/>
  <c r="M21" i="6" s="1"/>
  <c r="N21" i="6" s="1"/>
  <c r="AG17" i="6"/>
  <c r="AH17" i="6" s="1"/>
  <c r="AI17" i="6" s="1"/>
  <c r="AJ17" i="6" s="1"/>
  <c r="K14" i="6"/>
  <c r="L14" i="6" s="1"/>
  <c r="M14" i="6" s="1"/>
  <c r="N14" i="6" s="1"/>
  <c r="AG13" i="6"/>
  <c r="AH13" i="6" s="1"/>
  <c r="AI13" i="6" s="1"/>
  <c r="AJ13" i="6" s="1"/>
  <c r="AG16" i="6"/>
  <c r="AH16" i="6" s="1"/>
  <c r="AI16" i="6" s="1"/>
  <c r="AJ16" i="6" s="1"/>
  <c r="K13" i="6"/>
  <c r="L13" i="6" s="1"/>
  <c r="M13" i="6" s="1"/>
  <c r="N13" i="6" s="1"/>
  <c r="K20" i="6"/>
  <c r="L20" i="6" s="1"/>
  <c r="M20" i="6" s="1"/>
  <c r="N20" i="6" s="1"/>
  <c r="K15" i="6"/>
  <c r="L15" i="6" s="1"/>
  <c r="M15" i="6" s="1"/>
  <c r="N15" i="6" s="1"/>
  <c r="AG15" i="6"/>
  <c r="AH15" i="6" s="1"/>
  <c r="AI15" i="6" s="1"/>
  <c r="AJ15" i="6" s="1"/>
  <c r="AG14" i="6"/>
  <c r="AH14" i="6" s="1"/>
  <c r="AI14" i="6" s="1"/>
  <c r="AJ14" i="6" s="1"/>
  <c r="R19" i="6"/>
  <c r="S19" i="6" s="1"/>
  <c r="T19" i="6" s="1"/>
  <c r="U19" i="6" s="1"/>
  <c r="K19" i="6"/>
  <c r="L19" i="6" s="1"/>
  <c r="M19" i="6" s="1"/>
  <c r="N19" i="6" s="1"/>
  <c r="AG19" i="6"/>
  <c r="AH19" i="6" s="1"/>
  <c r="AI19" i="6" s="1"/>
  <c r="AJ19" i="6" s="1"/>
  <c r="AG21" i="6"/>
  <c r="AH21" i="6" s="1"/>
  <c r="AI21" i="6" s="1"/>
  <c r="AJ21" i="6" s="1"/>
  <c r="AG22" i="6"/>
  <c r="AH22" i="6" s="1"/>
  <c r="AI22" i="6" s="1"/>
  <c r="AJ22" i="6" s="1"/>
  <c r="AG20" i="6"/>
  <c r="AH20" i="6" s="1"/>
  <c r="AI20" i="6" s="1"/>
  <c r="AJ20" i="6" s="1"/>
  <c r="AC21" i="7" l="1"/>
  <c r="U21" i="7"/>
  <c r="V21" i="7"/>
  <c r="AK21" i="7"/>
  <c r="AD21" i="7"/>
  <c r="AJ21" i="7"/>
  <c r="N21" i="7"/>
  <c r="M21" i="7"/>
  <c r="AB23" i="6"/>
  <c r="AC23" i="6"/>
  <c r="U23" i="6"/>
  <c r="N23" i="6"/>
  <c r="T23" i="6"/>
  <c r="M23" i="6"/>
  <c r="AI23" i="6"/>
  <c r="AJ23" i="6"/>
  <c r="AI21" i="7" l="1"/>
  <c r="AH26" i="7"/>
  <c r="AH30" i="7" s="1"/>
  <c r="AH32" i="7" s="1"/>
  <c r="L21" i="7"/>
  <c r="K26" i="7"/>
  <c r="K30" i="7" s="1"/>
  <c r="K32" i="7" s="1"/>
  <c r="T21" i="7"/>
  <c r="S26" i="7"/>
  <c r="S30" i="7" s="1"/>
  <c r="S32" i="7" s="1"/>
  <c r="AH23" i="6"/>
  <c r="AG28" i="6"/>
  <c r="AG32" i="6" s="1"/>
  <c r="AG34" i="6" s="1"/>
  <c r="S23" i="6"/>
  <c r="R28" i="6"/>
  <c r="R32" i="6" s="1"/>
  <c r="R34" i="6" s="1"/>
  <c r="L23" i="6"/>
  <c r="K28" i="6"/>
  <c r="K32" i="6" s="1"/>
  <c r="K34" i="6" s="1"/>
  <c r="AA23" i="6"/>
  <c r="Z28" i="6"/>
  <c r="Z32" i="6" s="1"/>
  <c r="Z34" i="6" s="1"/>
  <c r="AB21" i="7"/>
  <c r="AA26" i="7"/>
  <c r="AA30" i="7" s="1"/>
  <c r="AA32" i="7" s="1"/>
  <c r="AG14" i="4"/>
  <c r="AH14" i="4" s="1"/>
  <c r="S21" i="4"/>
  <c r="T21" i="4" s="1"/>
  <c r="U21" i="4" s="1"/>
  <c r="V21" i="4" s="1"/>
  <c r="S16" i="4"/>
  <c r="T16" i="4" s="1"/>
  <c r="U16" i="4" s="1"/>
  <c r="V16" i="4" s="1"/>
  <c r="K14" i="4"/>
  <c r="L14" i="4" s="1"/>
  <c r="S17" i="4" l="1"/>
  <c r="T17" i="4" s="1"/>
  <c r="U17" i="4" s="1"/>
  <c r="V17" i="4" s="1"/>
  <c r="S22" i="4"/>
  <c r="T22" i="4" s="1"/>
  <c r="U22" i="4" s="1"/>
  <c r="V22" i="4" s="1"/>
  <c r="Z13" i="4"/>
  <c r="AA13" i="4" s="1"/>
  <c r="AB13" i="4" s="1"/>
  <c r="AC13" i="4" s="1"/>
  <c r="S13" i="4"/>
  <c r="T13" i="4" s="1"/>
  <c r="U13" i="4" s="1"/>
  <c r="V13" i="4" s="1"/>
  <c r="Z14" i="4"/>
  <c r="AA14" i="4" s="1"/>
  <c r="AB14" i="4" s="1"/>
  <c r="AC14" i="4" s="1"/>
  <c r="S14" i="4"/>
  <c r="T14" i="4" s="1"/>
  <c r="U14" i="4" s="1"/>
  <c r="V14" i="4" s="1"/>
  <c r="Z21" i="4"/>
  <c r="AA21" i="4" s="1"/>
  <c r="AB21" i="4" s="1"/>
  <c r="AC21" i="4" s="1"/>
  <c r="Z22" i="4"/>
  <c r="AA22" i="4" s="1"/>
  <c r="AB22" i="4" s="1"/>
  <c r="AC22" i="4" s="1"/>
  <c r="Z17" i="4"/>
  <c r="AA17" i="4" s="1"/>
  <c r="AB17" i="4" s="1"/>
  <c r="AC17" i="4" s="1"/>
  <c r="Z16" i="4"/>
  <c r="AA16" i="4" s="1"/>
  <c r="AB16" i="4" s="1"/>
  <c r="AC16" i="4" s="1"/>
  <c r="S20" i="4"/>
  <c r="T20" i="4" s="1"/>
  <c r="U20" i="4" s="1"/>
  <c r="V20" i="4" s="1"/>
  <c r="Z20" i="4"/>
  <c r="AA20" i="4" s="1"/>
  <c r="AB20" i="4" s="1"/>
  <c r="AC20" i="4" s="1"/>
  <c r="S18" i="4"/>
  <c r="T18" i="4" s="1"/>
  <c r="U18" i="4" s="1"/>
  <c r="V18" i="4" s="1"/>
  <c r="E23" i="4"/>
  <c r="K21" i="4"/>
  <c r="L21" i="4" s="1"/>
  <c r="M21" i="4" s="1"/>
  <c r="N21" i="4" s="1"/>
  <c r="K17" i="4"/>
  <c r="L17" i="4" s="1"/>
  <c r="M17" i="4" s="1"/>
  <c r="N17" i="4" s="1"/>
  <c r="S26" i="4" l="1"/>
  <c r="Z26" i="4"/>
  <c r="AG26" i="4"/>
  <c r="K26" i="4"/>
  <c r="AG16" i="4"/>
  <c r="AH16" i="4" s="1"/>
  <c r="AI16" i="4" s="1"/>
  <c r="AJ16" i="4" s="1"/>
  <c r="K16" i="4"/>
  <c r="L16" i="4" s="1"/>
  <c r="M16" i="4" s="1"/>
  <c r="N16" i="4" s="1"/>
  <c r="K22" i="4"/>
  <c r="L22" i="4" s="1"/>
  <c r="M22" i="4" s="1"/>
  <c r="N22" i="4" s="1"/>
  <c r="AG21" i="4"/>
  <c r="AH21" i="4" s="1"/>
  <c r="AI21" i="4" s="1"/>
  <c r="AJ21" i="4" s="1"/>
  <c r="K18" i="4"/>
  <c r="L18" i="4" s="1"/>
  <c r="M18" i="4" s="1"/>
  <c r="N18" i="4" s="1"/>
  <c r="AG22" i="4"/>
  <c r="AH22" i="4" s="1"/>
  <c r="AI22" i="4" s="1"/>
  <c r="AJ22" i="4" s="1"/>
  <c r="AG20" i="4"/>
  <c r="AH20" i="4" s="1"/>
  <c r="AI20" i="4" s="1"/>
  <c r="AJ20" i="4" s="1"/>
  <c r="M14" i="4"/>
  <c r="N14" i="4" s="1"/>
  <c r="K20" i="4"/>
  <c r="L20" i="4" s="1"/>
  <c r="M20" i="4" s="1"/>
  <c r="N20" i="4" s="1"/>
  <c r="K13" i="4"/>
  <c r="L13" i="4" s="1"/>
  <c r="M13" i="4" s="1"/>
  <c r="N13" i="4" s="1"/>
  <c r="AG13" i="4"/>
  <c r="AH13" i="4" s="1"/>
  <c r="AI13" i="4" s="1"/>
  <c r="AJ13" i="4" s="1"/>
  <c r="AG17" i="4"/>
  <c r="AH17" i="4" s="1"/>
  <c r="AI17" i="4" s="1"/>
  <c r="AJ17" i="4" s="1"/>
  <c r="AI14" i="4"/>
  <c r="AJ14" i="4" s="1"/>
  <c r="V23" i="4" l="1"/>
  <c r="U23" i="4"/>
  <c r="N23" i="4"/>
  <c r="M23" i="4"/>
  <c r="AG18" i="4" l="1"/>
  <c r="AH18" i="4" s="1"/>
  <c r="AI18" i="4" s="1"/>
  <c r="Z18" i="4"/>
  <c r="AA18" i="4" s="1"/>
  <c r="AB18" i="4" s="1"/>
  <c r="T23" i="4"/>
  <c r="S28" i="4"/>
  <c r="S32" i="4" s="1"/>
  <c r="S34" i="4" s="1"/>
  <c r="L23" i="4"/>
  <c r="K28" i="4"/>
  <c r="K32" i="4" s="1"/>
  <c r="K34" i="4" s="1"/>
  <c r="T23" i="3"/>
  <c r="U23" i="3" s="1"/>
  <c r="V23" i="3" s="1"/>
  <c r="W23" i="3" s="1"/>
  <c r="T15" i="3"/>
  <c r="U15" i="3" s="1"/>
  <c r="V15" i="3" s="1"/>
  <c r="W15" i="3" s="1"/>
  <c r="L22" i="3"/>
  <c r="M22" i="3" s="1"/>
  <c r="N22" i="3" s="1"/>
  <c r="O22" i="3" s="1"/>
  <c r="E25" i="3"/>
  <c r="L15" i="3" l="1"/>
  <c r="M15" i="3" s="1"/>
  <c r="N15" i="3" s="1"/>
  <c r="O15" i="3" s="1"/>
  <c r="L19" i="3"/>
  <c r="M19" i="3" s="1"/>
  <c r="N19" i="3" s="1"/>
  <c r="O19" i="3" s="1"/>
  <c r="AB21" i="3"/>
  <c r="AC21" i="3" s="1"/>
  <c r="AD21" i="3" s="1"/>
  <c r="AE21" i="3" s="1"/>
  <c r="L20" i="3"/>
  <c r="M20" i="3" s="1"/>
  <c r="N20" i="3" s="1"/>
  <c r="O20" i="3" s="1"/>
  <c r="AC18" i="4"/>
  <c r="AC23" i="4" s="1"/>
  <c r="AB23" i="4"/>
  <c r="AJ18" i="4"/>
  <c r="AJ23" i="4" s="1"/>
  <c r="AI23" i="4"/>
  <c r="AB28" i="3"/>
  <c r="AI28" i="3"/>
  <c r="T28" i="3"/>
  <c r="L28" i="3"/>
  <c r="AB22" i="3"/>
  <c r="AC22" i="3" s="1"/>
  <c r="AD22" i="3" s="1"/>
  <c r="AE22" i="3" s="1"/>
  <c r="AB15" i="3"/>
  <c r="AC15" i="3" s="1"/>
  <c r="AD15" i="3" s="1"/>
  <c r="AE15" i="3" s="1"/>
  <c r="AB16" i="3"/>
  <c r="AC16" i="3" s="1"/>
  <c r="AD16" i="3" s="1"/>
  <c r="AE16" i="3" s="1"/>
  <c r="AB17" i="3"/>
  <c r="AC17" i="3" s="1"/>
  <c r="AD17" i="3" s="1"/>
  <c r="AE17" i="3" s="1"/>
  <c r="AB18" i="3"/>
  <c r="AC18" i="3" s="1"/>
  <c r="AD18" i="3" s="1"/>
  <c r="AE18" i="3" s="1"/>
  <c r="AI15" i="3"/>
  <c r="AJ15" i="3" s="1"/>
  <c r="AK15" i="3" s="1"/>
  <c r="AL15" i="3" s="1"/>
  <c r="AB19" i="3"/>
  <c r="AC19" i="3" s="1"/>
  <c r="AD19" i="3" s="1"/>
  <c r="AE19" i="3" s="1"/>
  <c r="AB20" i="3"/>
  <c r="AC20" i="3" s="1"/>
  <c r="AD20" i="3" s="1"/>
  <c r="AE20" i="3" s="1"/>
  <c r="AB23" i="3"/>
  <c r="AC23" i="3" s="1"/>
  <c r="AD23" i="3" s="1"/>
  <c r="AE23" i="3" s="1"/>
  <c r="AB13" i="3"/>
  <c r="AC13" i="3" s="1"/>
  <c r="AD13" i="3" s="1"/>
  <c r="AB24" i="3"/>
  <c r="AC24" i="3" s="1"/>
  <c r="AD24" i="3" s="1"/>
  <c r="AE24" i="3" s="1"/>
  <c r="T20" i="3"/>
  <c r="U20" i="3" s="1"/>
  <c r="V20" i="3" s="1"/>
  <c r="W20" i="3" s="1"/>
  <c r="T19" i="3"/>
  <c r="U19" i="3" s="1"/>
  <c r="V19" i="3" s="1"/>
  <c r="W19" i="3" s="1"/>
  <c r="T17" i="3"/>
  <c r="U17" i="3" s="1"/>
  <c r="V17" i="3" s="1"/>
  <c r="W17" i="3" s="1"/>
  <c r="AI19" i="3"/>
  <c r="AJ19" i="3" s="1"/>
  <c r="AK19" i="3" s="1"/>
  <c r="AL19" i="3" s="1"/>
  <c r="T18" i="3"/>
  <c r="U18" i="3" s="1"/>
  <c r="V18" i="3" s="1"/>
  <c r="W18" i="3" s="1"/>
  <c r="T16" i="3"/>
  <c r="U16" i="3" s="1"/>
  <c r="V16" i="3" s="1"/>
  <c r="W16" i="3" s="1"/>
  <c r="T21" i="3"/>
  <c r="U21" i="3" s="1"/>
  <c r="V21" i="3" s="1"/>
  <c r="W21" i="3" s="1"/>
  <c r="T22" i="3"/>
  <c r="U22" i="3" s="1"/>
  <c r="V22" i="3" s="1"/>
  <c r="W22" i="3" s="1"/>
  <c r="T24" i="3"/>
  <c r="U24" i="3" s="1"/>
  <c r="V24" i="3" s="1"/>
  <c r="W24" i="3" s="1"/>
  <c r="T13" i="3"/>
  <c r="U13" i="3" s="1"/>
  <c r="V13" i="3" s="1"/>
  <c r="AI16" i="3"/>
  <c r="AJ16" i="3" s="1"/>
  <c r="AK16" i="3" s="1"/>
  <c r="AL16" i="3" s="1"/>
  <c r="AI21" i="3"/>
  <c r="AJ21" i="3" s="1"/>
  <c r="AK21" i="3" s="1"/>
  <c r="AL21" i="3" s="1"/>
  <c r="AI24" i="3"/>
  <c r="AJ24" i="3" s="1"/>
  <c r="AK24" i="3" s="1"/>
  <c r="AL24" i="3" s="1"/>
  <c r="L16" i="3"/>
  <c r="M16" i="3" s="1"/>
  <c r="N16" i="3" s="1"/>
  <c r="O16" i="3" s="1"/>
  <c r="L17" i="3"/>
  <c r="M17" i="3" s="1"/>
  <c r="N17" i="3" s="1"/>
  <c r="O17" i="3" s="1"/>
  <c r="AI17" i="3"/>
  <c r="AJ17" i="3" s="1"/>
  <c r="AK17" i="3" s="1"/>
  <c r="AL17" i="3" s="1"/>
  <c r="AI20" i="3"/>
  <c r="AJ20" i="3" s="1"/>
  <c r="AK20" i="3" s="1"/>
  <c r="AL20" i="3" s="1"/>
  <c r="L21" i="3"/>
  <c r="M21" i="3" s="1"/>
  <c r="N21" i="3" s="1"/>
  <c r="O21" i="3" s="1"/>
  <c r="L23" i="3"/>
  <c r="M23" i="3" s="1"/>
  <c r="N23" i="3" s="1"/>
  <c r="O23" i="3" s="1"/>
  <c r="L24" i="3"/>
  <c r="M24" i="3" s="1"/>
  <c r="N24" i="3" s="1"/>
  <c r="O24" i="3" s="1"/>
  <c r="L18" i="3"/>
  <c r="M18" i="3" s="1"/>
  <c r="N18" i="3" s="1"/>
  <c r="O18" i="3" s="1"/>
  <c r="AI18" i="3"/>
  <c r="AJ18" i="3" s="1"/>
  <c r="AK18" i="3" s="1"/>
  <c r="AL18" i="3" s="1"/>
  <c r="L13" i="3"/>
  <c r="M13" i="3" s="1"/>
  <c r="N13" i="3" s="1"/>
  <c r="AI13" i="3"/>
  <c r="AJ13" i="3" s="1"/>
  <c r="AK13" i="3" s="1"/>
  <c r="AE13" i="3"/>
  <c r="AI23" i="3"/>
  <c r="AJ23" i="3" s="1"/>
  <c r="AK23" i="3" s="1"/>
  <c r="AL23" i="3" s="1"/>
  <c r="AI22" i="3"/>
  <c r="AJ22" i="3" s="1"/>
  <c r="AK22" i="3" s="1"/>
  <c r="AL22" i="3" s="1"/>
  <c r="D23" i="2"/>
  <c r="AG14" i="2" l="1"/>
  <c r="AH14" i="2" s="1"/>
  <c r="Z19" i="2"/>
  <c r="AA19" i="2" s="1"/>
  <c r="AB19" i="2" s="1"/>
  <c r="AC19" i="2" s="1"/>
  <c r="R18" i="2"/>
  <c r="S18" i="2" s="1"/>
  <c r="T18" i="2" s="1"/>
  <c r="U18" i="2" s="1"/>
  <c r="Z13" i="2"/>
  <c r="AA13" i="2" s="1"/>
  <c r="AB13" i="2" s="1"/>
  <c r="AC13" i="2" s="1"/>
  <c r="R17" i="2"/>
  <c r="S17" i="2" s="1"/>
  <c r="T17" i="2" s="1"/>
  <c r="U17" i="2" s="1"/>
  <c r="R22" i="2"/>
  <c r="S22" i="2" s="1"/>
  <c r="T22" i="2" s="1"/>
  <c r="U22" i="2" s="1"/>
  <c r="R13" i="2"/>
  <c r="S13" i="2" s="1"/>
  <c r="T13" i="2" s="1"/>
  <c r="U13" i="2" s="1"/>
  <c r="R20" i="2"/>
  <c r="S20" i="2" s="1"/>
  <c r="T20" i="2" s="1"/>
  <c r="U20" i="2" s="1"/>
  <c r="Z15" i="2"/>
  <c r="AA15" i="2" s="1"/>
  <c r="AB15" i="2" s="1"/>
  <c r="AC15" i="2" s="1"/>
  <c r="R21" i="2"/>
  <c r="S21" i="2" s="1"/>
  <c r="T21" i="2" s="1"/>
  <c r="U21" i="2" s="1"/>
  <c r="Z18" i="2"/>
  <c r="AA18" i="2" s="1"/>
  <c r="AB18" i="2" s="1"/>
  <c r="AC18" i="2" s="1"/>
  <c r="Z22" i="2"/>
  <c r="AA22" i="2" s="1"/>
  <c r="AB22" i="2" s="1"/>
  <c r="AC22" i="2" s="1"/>
  <c r="Z17" i="2"/>
  <c r="AA17" i="2" s="1"/>
  <c r="AB17" i="2" s="1"/>
  <c r="AC17" i="2" s="1"/>
  <c r="R19" i="2"/>
  <c r="S19" i="2" s="1"/>
  <c r="T19" i="2" s="1"/>
  <c r="U19" i="2" s="1"/>
  <c r="R15" i="2"/>
  <c r="S15" i="2" s="1"/>
  <c r="T15" i="2" s="1"/>
  <c r="U15" i="2" s="1"/>
  <c r="Z16" i="2"/>
  <c r="AA16" i="2" s="1"/>
  <c r="AB16" i="2" s="1"/>
  <c r="AC16" i="2" s="1"/>
  <c r="R14" i="2"/>
  <c r="S14" i="2" s="1"/>
  <c r="T14" i="2" s="1"/>
  <c r="U14" i="2" s="1"/>
  <c r="Z14" i="2"/>
  <c r="AA14" i="2" s="1"/>
  <c r="AB14" i="2" s="1"/>
  <c r="AC14" i="2" s="1"/>
  <c r="K18" i="2"/>
  <c r="L18" i="2" s="1"/>
  <c r="M18" i="2" s="1"/>
  <c r="N18" i="2" s="1"/>
  <c r="AH23" i="4"/>
  <c r="AG28" i="4"/>
  <c r="AG32" i="4" s="1"/>
  <c r="AG34" i="4" s="1"/>
  <c r="AA23" i="4"/>
  <c r="Z28" i="4"/>
  <c r="Z32" i="4" s="1"/>
  <c r="Z34" i="4" s="1"/>
  <c r="AG26" i="2"/>
  <c r="Z26" i="2"/>
  <c r="K26" i="2"/>
  <c r="R26" i="2"/>
  <c r="AE25" i="3"/>
  <c r="AB30" i="3" s="1"/>
  <c r="AD25" i="3"/>
  <c r="V25" i="3"/>
  <c r="W13" i="3"/>
  <c r="W25" i="3" s="1"/>
  <c r="N25" i="3"/>
  <c r="AK25" i="3"/>
  <c r="AL13" i="3"/>
  <c r="AL25" i="3" s="1"/>
  <c r="O13" i="3"/>
  <c r="O25" i="3" s="1"/>
  <c r="R16" i="2"/>
  <c r="S16" i="2" s="1"/>
  <c r="T16" i="2" s="1"/>
  <c r="U16" i="2" s="1"/>
  <c r="AI14" i="2"/>
  <c r="AJ14" i="2" s="1"/>
  <c r="AG13" i="2"/>
  <c r="AH13" i="2" s="1"/>
  <c r="AI13" i="2" s="1"/>
  <c r="AJ13" i="2" s="1"/>
  <c r="K21" i="2"/>
  <c r="L21" i="2" s="1"/>
  <c r="M21" i="2" s="1"/>
  <c r="N21" i="2" s="1"/>
  <c r="K17" i="2"/>
  <c r="L17" i="2" s="1"/>
  <c r="M17" i="2" s="1"/>
  <c r="N17" i="2" s="1"/>
  <c r="K19" i="2"/>
  <c r="L19" i="2" s="1"/>
  <c r="M19" i="2" s="1"/>
  <c r="N19" i="2" s="1"/>
  <c r="K14" i="2"/>
  <c r="L14" i="2" s="1"/>
  <c r="M14" i="2" s="1"/>
  <c r="N14" i="2" s="1"/>
  <c r="AG15" i="2"/>
  <c r="AH15" i="2" s="1"/>
  <c r="AI15" i="2" s="1"/>
  <c r="AJ15" i="2" s="1"/>
  <c r="AG17" i="2"/>
  <c r="AH17" i="2" s="1"/>
  <c r="AI17" i="2" s="1"/>
  <c r="AJ17" i="2" s="1"/>
  <c r="AG21" i="2"/>
  <c r="AH21" i="2" s="1"/>
  <c r="AI21" i="2" s="1"/>
  <c r="AJ21" i="2" s="1"/>
  <c r="AG18" i="2"/>
  <c r="AH18" i="2" s="1"/>
  <c r="AI18" i="2" s="1"/>
  <c r="AJ18" i="2" s="1"/>
  <c r="AG22" i="2"/>
  <c r="AH22" i="2" s="1"/>
  <c r="AI22" i="2" s="1"/>
  <c r="AJ22" i="2" s="1"/>
  <c r="AG19" i="2"/>
  <c r="AH19" i="2" s="1"/>
  <c r="AI19" i="2" s="1"/>
  <c r="AJ19" i="2" s="1"/>
  <c r="AG20" i="2"/>
  <c r="AH20" i="2" s="1"/>
  <c r="AI20" i="2" s="1"/>
  <c r="AJ20" i="2" s="1"/>
  <c r="K22" i="2"/>
  <c r="L22" i="2" s="1"/>
  <c r="M22" i="2" s="1"/>
  <c r="N22" i="2" s="1"/>
  <c r="K20" i="2"/>
  <c r="L20" i="2" s="1"/>
  <c r="M20" i="2" s="1"/>
  <c r="N20" i="2" s="1"/>
  <c r="K16" i="2"/>
  <c r="L16" i="2" s="1"/>
  <c r="M16" i="2" s="1"/>
  <c r="N16" i="2" s="1"/>
  <c r="K15" i="2"/>
  <c r="L15" i="2" s="1"/>
  <c r="M15" i="2" s="1"/>
  <c r="N15" i="2" s="1"/>
  <c r="K13" i="2"/>
  <c r="L13" i="2" s="1"/>
  <c r="M13" i="2" s="1"/>
  <c r="N13" i="2" s="1"/>
  <c r="AG16" i="2"/>
  <c r="AH16" i="2" s="1"/>
  <c r="AI16" i="2" s="1"/>
  <c r="AJ16" i="2" s="1"/>
  <c r="Z20" i="2"/>
  <c r="AA20" i="2" s="1"/>
  <c r="AB20" i="2" s="1"/>
  <c r="AC20" i="2" s="1"/>
  <c r="Z21" i="2"/>
  <c r="AA21" i="2" s="1"/>
  <c r="AB21" i="2" s="1"/>
  <c r="AC21" i="2" s="1"/>
  <c r="U25" i="3" l="1"/>
  <c r="T30" i="3"/>
  <c r="T34" i="3" s="1"/>
  <c r="T36" i="3" s="1"/>
  <c r="AC25" i="3"/>
  <c r="AB34" i="3"/>
  <c r="AB36" i="3" s="1"/>
  <c r="M25" i="3"/>
  <c r="L30" i="3"/>
  <c r="L34" i="3" s="1"/>
  <c r="L36" i="3" s="1"/>
  <c r="AJ25" i="3"/>
  <c r="AI30" i="3"/>
  <c r="AI34" i="3" s="1"/>
  <c r="AI36" i="3" s="1"/>
  <c r="T23" i="2"/>
  <c r="U23" i="2"/>
  <c r="AJ23" i="2"/>
  <c r="AI23" i="2"/>
  <c r="AC23" i="2"/>
  <c r="AB23" i="2"/>
  <c r="N23" i="2" l="1"/>
  <c r="L23" i="2" s="1"/>
  <c r="M23" i="2"/>
  <c r="S23" i="2"/>
  <c r="R28" i="2"/>
  <c r="R32" i="2" s="1"/>
  <c r="R34" i="2" s="1"/>
  <c r="AA23" i="2"/>
  <c r="Z28" i="2"/>
  <c r="Z32" i="2" s="1"/>
  <c r="Z34" i="2" s="1"/>
  <c r="AH23" i="2"/>
  <c r="AG28" i="2"/>
  <c r="AG32" i="2" s="1"/>
  <c r="AG34" i="2" s="1"/>
  <c r="K28" i="2" l="1"/>
  <c r="K32" i="2" s="1"/>
  <c r="K34" i="2" s="1"/>
</calcChain>
</file>

<file path=xl/sharedStrings.xml><?xml version="1.0" encoding="utf-8"?>
<sst xmlns="http://schemas.openxmlformats.org/spreadsheetml/2006/main" count="1276" uniqueCount="336">
  <si>
    <t>ACUMULADO HASTA LA FECHA</t>
  </si>
  <si>
    <t>ACUMULADO A LA FECHA</t>
  </si>
  <si>
    <t>ACUMULADO II CT</t>
  </si>
  <si>
    <t>ACUMULADO III CT</t>
  </si>
  <si>
    <t>BALANCED SCORECARD HOTEL</t>
  </si>
  <si>
    <t>Perspectiva</t>
  </si>
  <si>
    <t>Valor Persp.</t>
  </si>
  <si>
    <t>Valor Real</t>
  </si>
  <si>
    <t>%
Cumpl</t>
  </si>
  <si>
    <t>Financiera</t>
  </si>
  <si>
    <t>Cliente</t>
  </si>
  <si>
    <t>Ventas</t>
  </si>
  <si>
    <t>Staff y Liderazgo</t>
  </si>
  <si>
    <t>TOTAL</t>
  </si>
  <si>
    <t>Parametros Medibles y Detalles</t>
  </si>
  <si>
    <t>Acumulado II CT</t>
  </si>
  <si>
    <t>Acumulado III CT</t>
  </si>
  <si>
    <t>Acumulado hasta la fecha</t>
  </si>
  <si>
    <t>Indicator</t>
  </si>
  <si>
    <t>Weight
(x of 10)</t>
  </si>
  <si>
    <t>Description</t>
  </si>
  <si>
    <t>Measure
unit</t>
  </si>
  <si>
    <t>Valor Meta</t>
  </si>
  <si>
    <t>Variac.</t>
  </si>
  <si>
    <t>Ponderacion</t>
  </si>
  <si>
    <t>Evaluacion Ponderada</t>
  </si>
  <si>
    <t>% Variac.</t>
  </si>
  <si>
    <t>FINANCIERO</t>
  </si>
  <si>
    <t>GOPPAR</t>
  </si>
  <si>
    <t>$</t>
  </si>
  <si>
    <t>Indice Desviación de Costos y Gastos Real VS Presupuesto</t>
  </si>
  <si>
    <t>%</t>
  </si>
  <si>
    <t>Cobranza efectiva</t>
  </si>
  <si>
    <t>Evaluacion Periodo</t>
  </si>
  <si>
    <t>CLIENTE</t>
  </si>
  <si>
    <t>Score</t>
  </si>
  <si>
    <t>VENTAS</t>
  </si>
  <si>
    <t>STAFF &amp; LIDERAZGO</t>
  </si>
  <si>
    <t>Cumplimiento del Plan de Trabajo GG</t>
  </si>
  <si>
    <t>Cantidad de tareas cumplidas vs plan  periodo</t>
  </si>
  <si>
    <t>score</t>
  </si>
  <si>
    <t>Cultura y Liderazgo</t>
  </si>
  <si>
    <t>Indicador Desarrollo de Personal a nivel hotel</t>
  </si>
  <si>
    <t>Cumplir calificación del Indicador ponderado obtenido de las actividades de capacitación, evaluación y otras</t>
  </si>
  <si>
    <r>
      <t xml:space="preserve">Evitar desviaciones negativas de costos y gastos mayor al 5% en los indicadores de real vs presupuesto .  </t>
    </r>
    <r>
      <rPr>
        <b/>
        <sz val="9"/>
        <color rgb="FF000000"/>
        <rFont val="Calibri"/>
        <family val="2"/>
      </rPr>
      <t>Meta: Maxima desviación 5%</t>
    </r>
  </si>
  <si>
    <r>
      <rPr>
        <sz val="9"/>
        <color theme="1"/>
        <rFont val="Calibri"/>
        <family val="2"/>
      </rPr>
      <t>Calificación de AO de contraloría, obligaciones, compras y legal del hotel.</t>
    </r>
    <r>
      <rPr>
        <b/>
        <sz val="9"/>
        <color theme="1"/>
        <rFont val="Calibri"/>
        <family val="2"/>
      </rPr>
      <t xml:space="preserve"> Meta: 85</t>
    </r>
  </si>
  <si>
    <r>
      <t>Cumplimiento  del indicador.</t>
    </r>
    <r>
      <rPr>
        <b/>
        <sz val="9"/>
        <color rgb="FF000000"/>
        <rFont val="Calibri"/>
        <family val="2"/>
      </rPr>
      <t>Meta: segùn objetivo</t>
    </r>
  </si>
  <si>
    <t>Indicador MPI</t>
  </si>
  <si>
    <r>
      <t xml:space="preserve">Meta: Real Hotel </t>
    </r>
    <r>
      <rPr>
        <b/>
        <sz val="9"/>
        <rFont val="SymbolPS"/>
        <family val="1"/>
        <charset val="2"/>
      </rPr>
      <t>³</t>
    </r>
    <r>
      <rPr>
        <b/>
        <sz val="9"/>
        <rFont val="Calibri"/>
        <family val="2"/>
      </rPr>
      <t xml:space="preserve"> Media Setcomp</t>
    </r>
  </si>
  <si>
    <t>Indicador RGI</t>
  </si>
  <si>
    <t>Indicador ARI</t>
  </si>
  <si>
    <t xml:space="preserve"> REVPAR Ingresos de habitaciones por cuarto disponible, descontando comisiones y otros gastos de transacción  de la venta)</t>
  </si>
  <si>
    <r>
      <t xml:space="preserve">Total de Ingresos de cuartos/total de cuartos disponibles periodo. </t>
    </r>
    <r>
      <rPr>
        <b/>
        <sz val="9"/>
        <rFont val="Calibri"/>
        <family val="2"/>
      </rPr>
      <t>Meta: Real vs Pspto</t>
    </r>
  </si>
  <si>
    <t>BALANCED SCORECARD</t>
  </si>
  <si>
    <t>GRUPO B FONTAN</t>
  </si>
  <si>
    <t>HOTEL:</t>
  </si>
  <si>
    <t>CONTRALORIA</t>
  </si>
  <si>
    <t>MES:</t>
  </si>
  <si>
    <t>BALANCED SCORECARD CARD CONTRALORIA</t>
  </si>
  <si>
    <t>II CUATRIMESTRE</t>
  </si>
  <si>
    <t>III CUATRIMESTRE</t>
  </si>
  <si>
    <t>I  CUATRIMESTRE</t>
  </si>
  <si>
    <t>III CT</t>
  </si>
  <si>
    <t xml:space="preserve">Valor Real </t>
  </si>
  <si>
    <r>
      <t xml:space="preserve">Calificaciòn   de AO a nivel departamento. </t>
    </r>
    <r>
      <rPr>
        <b/>
        <sz val="9"/>
        <color rgb="FF000000"/>
        <rFont val="Calibri"/>
        <family val="2"/>
      </rPr>
      <t>Meta: 85</t>
    </r>
  </si>
  <si>
    <t>AO Compras</t>
  </si>
  <si>
    <t xml:space="preserve">Cumplimiento del Plan de Trabajo </t>
  </si>
  <si>
    <r>
      <t xml:space="preserve">Cantidad de tareas cumplidas vs plan  periodo. </t>
    </r>
    <r>
      <rPr>
        <b/>
        <sz val="9"/>
        <color theme="1"/>
        <rFont val="Calibri"/>
        <family val="2"/>
        <scheme val="minor"/>
      </rPr>
      <t>Meta:90%</t>
    </r>
  </si>
  <si>
    <r>
      <t>Calificación en Clima Laboral.</t>
    </r>
    <r>
      <rPr>
        <b/>
        <sz val="9"/>
        <color theme="1"/>
        <rFont val="Calibri"/>
        <family val="2"/>
        <scheme val="minor"/>
      </rPr>
      <t xml:space="preserve"> Meta: segùn objetivo</t>
    </r>
  </si>
  <si>
    <r>
      <t>Auto Evaluaciòn cualitativa del lider sobre el ejercicio efectivo de la cultura del grupo y un liderazgo efectivo con los colaboradores.  Aprueba GG.</t>
    </r>
    <r>
      <rPr>
        <b/>
        <sz val="9"/>
        <rFont val="Calibri"/>
        <family val="2"/>
        <scheme val="minor"/>
      </rPr>
      <t>Meta: segùn objetivo</t>
    </r>
  </si>
  <si>
    <r>
      <t xml:space="preserve">Cumplir el Indicador departamental ponderado obtenido de las actividades de capacitación, evaluación y otras. </t>
    </r>
    <r>
      <rPr>
        <b/>
        <sz val="9"/>
        <rFont val="Calibri"/>
        <family val="2"/>
      </rPr>
      <t>Meta: segùn objetivo</t>
    </r>
  </si>
  <si>
    <t>Evaluacion maxima posible</t>
  </si>
  <si>
    <t>BALANCED SCORECARD CARD VENTAS</t>
  </si>
  <si>
    <t>I CT</t>
  </si>
  <si>
    <t>II CT</t>
  </si>
  <si>
    <t xml:space="preserve">Producción de segmento directos </t>
  </si>
  <si>
    <t>BALANCED SCORECARD CARD CUARTOS</t>
  </si>
  <si>
    <t>Indice Reputación</t>
  </si>
  <si>
    <t>Costo de AyB</t>
  </si>
  <si>
    <t>BALANCED SCORECARD CARD AYB</t>
  </si>
  <si>
    <t>BALANCED SCORECARD CARD CAPITAL HUMANO</t>
  </si>
  <si>
    <t>BALANCED SCORECARD CARD ANIMACION</t>
  </si>
  <si>
    <t>Cumplimiento del Plan de Trabajo (incluye programa de animaciòn)</t>
  </si>
  <si>
    <t>BALANCED SCORECARD CARD CALIDAD</t>
  </si>
  <si>
    <t>Cumplimiento del Plan de Trabajo (incluye tareas de mantenimiento preventivo de cuartos, equipos e instalaciones)</t>
  </si>
  <si>
    <t>Gasto energetico (GE/CO)</t>
  </si>
  <si>
    <t>BALANCED SCORECARD CARD MANTENIMIENTO</t>
  </si>
  <si>
    <t>Mermas de almacen</t>
  </si>
  <si>
    <t>FUENTE DE DATOS</t>
  </si>
  <si>
    <t>Clima Laboral</t>
  </si>
  <si>
    <t>Estado de CxC periodo</t>
  </si>
  <si>
    <t>Estado de resultados periodo</t>
  </si>
  <si>
    <t>Cumplimiento Plan de Trabajo</t>
  </si>
  <si>
    <t>Dias de inventario</t>
  </si>
  <si>
    <t>Inventario almacen periodo</t>
  </si>
  <si>
    <t>GOP por asociado</t>
  </si>
  <si>
    <t xml:space="preserve">GOP del hotel ente total promedio de  colaboradores en elpresupuesto del periodo </t>
  </si>
  <si>
    <t>Indice Crédito vs Efectivo</t>
  </si>
  <si>
    <t>Gasto energetico  por CO presupuesto periodo</t>
  </si>
  <si>
    <t>% Utilidad Departamental</t>
  </si>
  <si>
    <t>% Utilidad Departamenta presupuesto periodo</t>
  </si>
  <si>
    <t>Objetivo Meta</t>
  </si>
  <si>
    <t>Hotel ≥ Promedio SetComp</t>
  </si>
  <si>
    <t>Cumplimiento Plan de Ventas y Marketing Hotel (Equivale Plan de Trabajo)</t>
  </si>
  <si>
    <t>Producción Segmento directo</t>
  </si>
  <si>
    <t>95% del presupuesto</t>
  </si>
  <si>
    <t>Weight</t>
  </si>
  <si>
    <t>Valor total en puntos de los indicadores</t>
  </si>
  <si>
    <t>Bono a pagar</t>
  </si>
  <si>
    <t>Evaluación obtenida</t>
  </si>
  <si>
    <t xml:space="preserve"> % Cumplimiento de la meta</t>
  </si>
  <si>
    <t>A PAGAR</t>
  </si>
  <si>
    <t>CALCULO DEL BONO I CT</t>
  </si>
  <si>
    <t xml:space="preserve">Weight </t>
  </si>
  <si>
    <t xml:space="preserve">  Valor total indicadores</t>
  </si>
  <si>
    <t>Valor CT</t>
  </si>
  <si>
    <t xml:space="preserve"> Valor 0.5 Salario</t>
  </si>
  <si>
    <t>Evaluación</t>
  </si>
  <si>
    <t>CALCULO DEL BONO II CT</t>
  </si>
  <si>
    <t>CALCULO DEL BONO III CT</t>
  </si>
  <si>
    <t>CALCULO DEL BONO ANUAL</t>
  </si>
  <si>
    <t xml:space="preserve">Valor Anual </t>
  </si>
  <si>
    <t>Ev &lt; 85%</t>
  </si>
  <si>
    <t xml:space="preserve"> No se paga bono</t>
  </si>
  <si>
    <t>Se paga proporcional al cumplimiento</t>
  </si>
  <si>
    <t>Tope del bono</t>
  </si>
  <si>
    <t>Evaluación Ponderada (Ev)</t>
  </si>
  <si>
    <t>PAGO DEL BONO</t>
  </si>
  <si>
    <t>BONO</t>
  </si>
  <si>
    <t>Ev &gt; 120%</t>
  </si>
  <si>
    <r>
      <t xml:space="preserve">Ev </t>
    </r>
    <r>
      <rPr>
        <sz val="10"/>
        <color theme="1"/>
        <rFont val="Sitka Banner"/>
      </rPr>
      <t xml:space="preserve">≥ </t>
    </r>
    <r>
      <rPr>
        <sz val="10"/>
        <color theme="1"/>
        <rFont val="Montserrat ExtraLight"/>
        <family val="3"/>
      </rPr>
      <t xml:space="preserve">85% </t>
    </r>
    <r>
      <rPr>
        <sz val="10"/>
        <color theme="1"/>
        <rFont val="Wingdings"/>
        <charset val="2"/>
      </rPr>
      <t>à</t>
    </r>
    <r>
      <rPr>
        <sz val="10"/>
        <color theme="1"/>
        <rFont val="Montserrat ExtraLight"/>
        <family val="3"/>
      </rPr>
      <t>120.%</t>
    </r>
  </si>
  <si>
    <t xml:space="preserve">*El calculo del bono está todo esta formulado excepto la celda en AMARILLO </t>
  </si>
  <si>
    <t xml:space="preserve">*El calculo del bono está todo formulado excepto la celda en AMARILLO </t>
  </si>
  <si>
    <t xml:space="preserve"> Real vs Pspto</t>
  </si>
  <si>
    <t>Clima Laboral  hotel</t>
  </si>
  <si>
    <t>Cultura y Liderazgo hotel</t>
  </si>
  <si>
    <t>Clima Laboral Depto</t>
  </si>
  <si>
    <t>Cultura y Liderazgo Depto</t>
  </si>
  <si>
    <t>Cultura y Liderazgo  Depto</t>
  </si>
  <si>
    <t>Indicador Desarrollo de Personal  Depto</t>
  </si>
  <si>
    <t>Auditoria Operativa Depto</t>
  </si>
  <si>
    <t>Encuesta myHotel Depto</t>
  </si>
  <si>
    <t>Indicador Desarrollo de Personal Depto</t>
  </si>
  <si>
    <t>Costo de AyB Hotel</t>
  </si>
  <si>
    <t>GOP Por asociado Hotel</t>
  </si>
  <si>
    <t>Clima Laboral  Hotel</t>
  </si>
  <si>
    <t>Cultura y Liderazgo  Hotel</t>
  </si>
  <si>
    <t xml:space="preserve">Auditoria Operativa Depto </t>
  </si>
  <si>
    <t>Meta: Máximo 10% de CxC a 90 días o más</t>
  </si>
  <si>
    <t>Auditoria Operativa Área Legal y obligaciones hotel</t>
  </si>
  <si>
    <r>
      <t xml:space="preserve">Calificación de AO Área Legal. </t>
    </r>
    <r>
      <rPr>
        <b/>
        <sz val="9"/>
        <color theme="1"/>
        <rFont val="Calibri"/>
        <family val="2"/>
      </rPr>
      <t>Meta: 85</t>
    </r>
  </si>
  <si>
    <r>
      <t xml:space="preserve">Calificación de AO Compras. </t>
    </r>
    <r>
      <rPr>
        <b/>
        <sz val="9"/>
        <color theme="1"/>
        <rFont val="Calibri"/>
        <family val="2"/>
      </rPr>
      <t>Meta: 85</t>
    </r>
  </si>
  <si>
    <t>Clima Laboral Depto.</t>
  </si>
  <si>
    <r>
      <t>Calificación en Clima Laboral.</t>
    </r>
    <r>
      <rPr>
        <b/>
        <sz val="9"/>
        <color theme="1"/>
        <rFont val="Calibri"/>
        <family val="2"/>
        <scheme val="minor"/>
      </rPr>
      <t xml:space="preserve"> Meta: según objetivo</t>
    </r>
  </si>
  <si>
    <t>Cultura y Liderazgo Depto.</t>
  </si>
  <si>
    <r>
      <t>Auto Evaluación cualitativa del líder sobre el ejercicio efectivo de la cultura del grupo y un liderazgo efectivo con los colaboradores.  Aprueba GG.</t>
    </r>
    <r>
      <rPr>
        <b/>
        <sz val="9"/>
        <rFont val="Calibri"/>
        <family val="2"/>
        <scheme val="minor"/>
      </rPr>
      <t>Meta: según objetivo</t>
    </r>
  </si>
  <si>
    <r>
      <t xml:space="preserve">Cumplir el Indicador departamental ponderado obtenido de las actividades de capacitación, evaluación y otras. </t>
    </r>
    <r>
      <rPr>
        <b/>
        <sz val="9"/>
        <rFont val="Calibri"/>
        <family val="2"/>
      </rPr>
      <t>Meta: según objetivo</t>
    </r>
  </si>
  <si>
    <t>Evaluación máxima posible</t>
  </si>
  <si>
    <t>Evaluación Periodo</t>
  </si>
  <si>
    <t>Parámetros Medibles y Detalles</t>
  </si>
  <si>
    <t>Ponderación</t>
  </si>
  <si>
    <t>Evaluación Ponderada</t>
  </si>
  <si>
    <r>
      <t xml:space="preserve">GOP/Total cuartos disponibles periodo. </t>
    </r>
    <r>
      <rPr>
        <b/>
        <sz val="9"/>
        <color rgb="FF000000"/>
        <rFont val="Calibri"/>
        <family val="2"/>
      </rPr>
      <t>Meta: Real vs Plan</t>
    </r>
  </si>
  <si>
    <t>Índice Desviación de Costos y Gastos Real VS Presupuesto</t>
  </si>
  <si>
    <r>
      <t xml:space="preserve">Cumplir con los porcentajes de costos y gastos vs ingresos en línea con los presupuestos (al 95%). </t>
    </r>
    <r>
      <rPr>
        <b/>
        <sz val="9"/>
        <color rgb="FF000000"/>
        <rFont val="Calibri"/>
        <family val="2"/>
      </rPr>
      <t>Meta: Máxima desviación 5%</t>
    </r>
  </si>
  <si>
    <t>Auditoria Operativa Contraloría</t>
  </si>
  <si>
    <r>
      <t xml:space="preserve">Calificación   de AO a nivel departamento. </t>
    </r>
    <r>
      <rPr>
        <b/>
        <sz val="9"/>
        <color rgb="FF000000"/>
        <rFont val="Calibri"/>
        <family val="2"/>
      </rPr>
      <t>Meta: 85</t>
    </r>
  </si>
  <si>
    <t>1.- Inferior al 85% de cumplimiento del weight no se paga bono</t>
  </si>
  <si>
    <t>5.- A partir del 120% de sobrecumplimiento ya no hay incremento del bono</t>
  </si>
  <si>
    <t>Tarifa Promedio</t>
  </si>
  <si>
    <r>
      <rPr>
        <sz val="9"/>
        <rFont val="Calibri"/>
        <family val="2"/>
      </rPr>
      <t xml:space="preserve">Cumplimiento de la tarifa. </t>
    </r>
    <r>
      <rPr>
        <b/>
        <sz val="9"/>
        <rFont val="Calibri"/>
        <family val="2"/>
      </rPr>
      <t>Meta: Real VS Presupuesto.</t>
    </r>
  </si>
  <si>
    <t xml:space="preserve">Producción canales directos </t>
  </si>
  <si>
    <t xml:space="preserve">Cumplimiento Plan Comercial/Marketing </t>
  </si>
  <si>
    <r>
      <t>Cumplimiento al 100% del plan .</t>
    </r>
    <r>
      <rPr>
        <b/>
        <sz val="9"/>
        <color rgb="FF000000"/>
        <rFont val="Calibri"/>
        <family val="2"/>
      </rPr>
      <t xml:space="preserve"> Meta: Real VS Presupuesto.</t>
    </r>
  </si>
  <si>
    <r>
      <rPr>
        <sz val="9"/>
        <rFont val="Calibri"/>
        <family val="2"/>
      </rPr>
      <t>Cumplimiento al 100% del plan .</t>
    </r>
    <r>
      <rPr>
        <b/>
        <sz val="9"/>
        <rFont val="Calibri"/>
        <family val="2"/>
      </rPr>
      <t xml:space="preserve"> Meta: Real VS Presupuesto.</t>
    </r>
  </si>
  <si>
    <t>Mistery Shopper</t>
  </si>
  <si>
    <r>
      <t xml:space="preserve">Calificación obtenida VS </t>
    </r>
    <r>
      <rPr>
        <b/>
        <sz val="9"/>
        <color rgb="FF000000"/>
        <rFont val="Calibri"/>
        <family val="2"/>
      </rPr>
      <t>Meta:95</t>
    </r>
  </si>
  <si>
    <r>
      <t>% Costo Real VS Presupuesto.</t>
    </r>
    <r>
      <rPr>
        <b/>
        <sz val="9"/>
        <color rgb="FF000000"/>
        <rFont val="Calibri"/>
        <family val="2"/>
      </rPr>
      <t>Meta: Real vs Plan</t>
    </r>
  </si>
  <si>
    <t>Ingresos  directos recepción (upgrade/upsale)</t>
  </si>
  <si>
    <t xml:space="preserve">AyB - Ingresos Departamentales por venta directa </t>
  </si>
  <si>
    <t>Cumplimiento del Plan de Trabajo  y Capacitación</t>
  </si>
  <si>
    <r>
      <t>% de respuestas de comentarios MyHotel.</t>
    </r>
    <r>
      <rPr>
        <b/>
        <sz val="9"/>
        <color rgb="FF000000"/>
        <rFont val="Calibri"/>
        <family val="2"/>
      </rPr>
      <t xml:space="preserve"> Meta: 100%</t>
    </r>
  </si>
  <si>
    <t>Ingresos por Venta Directa</t>
  </si>
  <si>
    <t>Cumplimiento % Gasto departamental VS Ingresos</t>
  </si>
  <si>
    <t>Auditoria Operativa Depto.</t>
  </si>
  <si>
    <t>Gasto energético (GE/CO) hotel</t>
  </si>
  <si>
    <r>
      <t xml:space="preserve">Cumplimiento del gasto energético total del hotel  en pesos por cuarto ocupado </t>
    </r>
    <r>
      <rPr>
        <b/>
        <sz val="9"/>
        <color rgb="FF000000"/>
        <rFont val="Calibri"/>
        <family val="2"/>
      </rPr>
      <t>.Meta: Real vs Plan</t>
    </r>
  </si>
  <si>
    <t>Encuesta myHotel Depto.</t>
  </si>
  <si>
    <r>
      <t>Cumplimiento  del indicador.</t>
    </r>
    <r>
      <rPr>
        <b/>
        <sz val="9"/>
        <color rgb="FF000000"/>
        <rFont val="Calibri"/>
        <family val="2"/>
      </rPr>
      <t>Meta: según objetivo</t>
    </r>
  </si>
  <si>
    <r>
      <t>Garantizar mantener el % gasto presupuestado.</t>
    </r>
    <r>
      <rPr>
        <b/>
        <sz val="9"/>
        <color rgb="FF000000"/>
        <rFont val="Calibri"/>
        <family val="2"/>
      </rPr>
      <t xml:space="preserve"> Meta Real VS Plan</t>
    </r>
  </si>
  <si>
    <t>Índice Reputación</t>
  </si>
  <si>
    <r>
      <t xml:space="preserve">Mantener el índice de GOP por asociado o mejorarlo. </t>
    </r>
    <r>
      <rPr>
        <b/>
        <sz val="9"/>
        <color rgb="FF000000"/>
        <rFont val="Calibri"/>
        <family val="2"/>
      </rPr>
      <t>Meta: Real vs Plan</t>
    </r>
  </si>
  <si>
    <t>Índice de rotación</t>
  </si>
  <si>
    <t>Reclutamiento y Selección Hotel</t>
  </si>
  <si>
    <r>
      <t>% de colaboradores que duran más de 4 y 8 meses en puesto de trabajo con evaluaciones arriba de 8. .</t>
    </r>
    <r>
      <rPr>
        <b/>
        <sz val="9"/>
        <color theme="1"/>
        <rFont val="Calibri"/>
        <family val="2"/>
        <scheme val="minor"/>
      </rPr>
      <t>Meta: según objetivo.</t>
    </r>
  </si>
  <si>
    <t>Encuesta myHotel Repto</t>
  </si>
  <si>
    <t>Meta Cumplimiento 100% de Real VS Presupuesto</t>
  </si>
  <si>
    <r>
      <t>Garantizar mantener el % gasto presupuestado.</t>
    </r>
    <r>
      <rPr>
        <b/>
        <sz val="9"/>
        <color rgb="FF000000"/>
        <rFont val="Calibri"/>
        <family val="2"/>
      </rPr>
      <t xml:space="preserve"> Meta Real VS Pln</t>
    </r>
  </si>
  <si>
    <t>Encuestas myHotel  Depto</t>
  </si>
  <si>
    <t>Clima Laboral  Depto.</t>
  </si>
  <si>
    <t>Indicador Desarrollo de Personal Depto.</t>
  </si>
  <si>
    <t>Cumplir calificación en Clima Laboral</t>
  </si>
  <si>
    <t>Auto Evaluación cualitativa del líder sobre el ejercicio efectivo de la cultura del grupo y un liderazgo efectivo con los colaboradores.  Aprueba Corporativo</t>
  </si>
  <si>
    <t>Evaluación Total</t>
  </si>
  <si>
    <t>Auditoria Operativa Área Legal y obligaciones</t>
  </si>
  <si>
    <t>Índice de Reputación</t>
  </si>
  <si>
    <t>Máximo 5% de desviación negativa VS presupuesto</t>
  </si>
  <si>
    <t>IDP ≥ 95</t>
  </si>
  <si>
    <t>GOP/Total cuartos disponibles periodo. Meta: Real vs Presupuesto</t>
  </si>
  <si>
    <t>Garantizar mantener el % gasto presupuestado. Meta Real VS Plan</t>
  </si>
  <si>
    <t>Cumplir presupuesto. % Real VS Presupesto</t>
  </si>
  <si>
    <t>Ingresos  directos (Recepcion, AyB, Animación)</t>
  </si>
  <si>
    <t>Reporte MS</t>
  </si>
  <si>
    <t>Sistema RH</t>
  </si>
  <si>
    <t>Auditoria Operativa del Hotel y  departamentos</t>
  </si>
  <si>
    <t xml:space="preserve">Indice Reputación Hotel </t>
  </si>
  <si>
    <t>.2.7853.0.3..3658.02.02350.0.2658.0220213</t>
  </si>
  <si>
    <t>3.00.</t>
  </si>
  <si>
    <t>Año 202X</t>
  </si>
  <si>
    <t>Indicador</t>
  </si>
  <si>
    <t>Peso Weight
(x of 10)</t>
  </si>
  <si>
    <t>Descripción</t>
  </si>
  <si>
    <t>UM (Measure
unit)</t>
  </si>
  <si>
    <r>
      <t>GOP/Total cuartos disponibles periodo.</t>
    </r>
    <r>
      <rPr>
        <b/>
        <sz val="9"/>
        <color rgb="FF000000"/>
        <rFont val="Calibri"/>
        <family val="2"/>
      </rPr>
      <t xml:space="preserve"> Meta: Real vs Valoe Meta (Psto)</t>
    </r>
  </si>
  <si>
    <t>Meta: Maximo 10% de C/C a 90 dias o más</t>
  </si>
  <si>
    <t>Auditoria Operativa/Calidad Hotel</t>
  </si>
  <si>
    <t>Satisfacción Cliente (Encuesta)</t>
  </si>
  <si>
    <r>
      <t xml:space="preserve">Cumplimiento  real del indicador VS </t>
    </r>
    <r>
      <rPr>
        <b/>
        <sz val="9"/>
        <color rgb="FF000000"/>
        <rFont val="Calibri"/>
        <family val="2"/>
      </rPr>
      <t>Meta según objetivo</t>
    </r>
    <r>
      <rPr>
        <sz val="9"/>
        <color rgb="FF000000"/>
        <rFont val="Calibri"/>
        <family val="2"/>
      </rPr>
      <t xml:space="preserve"> hotel</t>
    </r>
  </si>
  <si>
    <r>
      <t xml:space="preserve">Calificación   de AO a nivel hotel. VS </t>
    </r>
    <r>
      <rPr>
        <b/>
        <sz val="9"/>
        <color rgb="FF000000"/>
        <rFont val="Calibri"/>
        <family val="2"/>
      </rPr>
      <t>Meta según objetivo hotel</t>
    </r>
  </si>
  <si>
    <t>Mistery Shopper (MS)</t>
  </si>
  <si>
    <r>
      <t xml:space="preserve">Calificación   de MS a nivel hotel. VS </t>
    </r>
    <r>
      <rPr>
        <b/>
        <sz val="9"/>
        <color rgb="FF000000"/>
        <rFont val="Calibri"/>
        <family val="2"/>
      </rPr>
      <t>Meta según objetivo hotel</t>
    </r>
  </si>
  <si>
    <r>
      <t xml:space="preserve">Valoración encuesta periodo VS </t>
    </r>
    <r>
      <rPr>
        <b/>
        <sz val="9"/>
        <color rgb="FF000000"/>
        <rFont val="Calibri"/>
        <family val="2"/>
      </rPr>
      <t>Meta según objetivo hotel</t>
    </r>
  </si>
  <si>
    <t>CALCULO DEL BONO HOTEL Y  DEPARTAMENTOS</t>
  </si>
  <si>
    <t>2.- Del  85% al 120% se paga proporcional al cumplimiento, es decir, se puede pagar hasta un 120% del bono</t>
  </si>
  <si>
    <t>Evaluación  del periodo</t>
  </si>
  <si>
    <t xml:space="preserve"> Evaluación ponderada del periodo</t>
  </si>
  <si>
    <t>ACUMULADO I CT</t>
  </si>
  <si>
    <t>C30</t>
  </si>
  <si>
    <t>ACUMULADO ANUAL</t>
  </si>
  <si>
    <t xml:space="preserve"> Valor 1 Salario Mensual</t>
  </si>
  <si>
    <t>Encuesta Satisfacción Depto</t>
  </si>
  <si>
    <t>Índice Reputación Hotel</t>
  </si>
  <si>
    <t>Encuesta Satisfacción Hotel</t>
  </si>
  <si>
    <t>Mistery Shopper Hotel</t>
  </si>
  <si>
    <t>Cumplimiento del Plan de Trabajo  Depto</t>
  </si>
  <si>
    <t>Respuesta de comentarios MyHotel hotel</t>
  </si>
  <si>
    <r>
      <t xml:space="preserve">Cumplimiento del Plan Ventas y Mkt  a la fecha.  </t>
    </r>
    <r>
      <rPr>
        <b/>
        <sz val="9"/>
        <color theme="1"/>
        <rFont val="Calibri"/>
        <family val="2"/>
      </rPr>
      <t xml:space="preserve">Meta: 95% </t>
    </r>
    <r>
      <rPr>
        <sz val="9"/>
        <color theme="1"/>
        <rFont val="Calibri"/>
        <family val="2"/>
      </rPr>
      <t>del Plan</t>
    </r>
  </si>
  <si>
    <r>
      <t xml:space="preserve">Cumplimiento </t>
    </r>
    <r>
      <rPr>
        <b/>
        <sz val="9"/>
        <color theme="1"/>
        <rFont val="Calibri"/>
        <family val="2"/>
      </rPr>
      <t>Real VS Presupuesto. Meta 95%</t>
    </r>
    <r>
      <rPr>
        <sz val="9"/>
        <color theme="1"/>
        <rFont val="Calibri"/>
        <family val="2"/>
      </rPr>
      <t xml:space="preserve"> del Psto</t>
    </r>
  </si>
  <si>
    <r>
      <t xml:space="preserve">Calificación   de AO a nivel departamento. </t>
    </r>
    <r>
      <rPr>
        <b/>
        <sz val="9"/>
        <color rgb="FF000000"/>
        <rFont val="Calibri"/>
        <family val="2"/>
      </rPr>
      <t>Meta según objetivo</t>
    </r>
  </si>
  <si>
    <r>
      <t xml:space="preserve">Cantidad de tareas cumplidas vs plan  periodo. </t>
    </r>
    <r>
      <rPr>
        <b/>
        <sz val="9"/>
        <color theme="1"/>
        <rFont val="Calibri"/>
        <family val="2"/>
        <scheme val="minor"/>
      </rPr>
      <t>Meta según objetivo</t>
    </r>
  </si>
  <si>
    <r>
      <t xml:space="preserve">Calificación obtenida VS </t>
    </r>
    <r>
      <rPr>
        <b/>
        <sz val="9"/>
        <color rgb="FF000000"/>
        <rFont val="Calibri"/>
        <family val="2"/>
      </rPr>
      <t>Meta según objetivo</t>
    </r>
  </si>
  <si>
    <r>
      <t xml:space="preserve">Calificación   de AO a nivel departamento. </t>
    </r>
    <r>
      <rPr>
        <b/>
        <sz val="9"/>
        <color rgb="FF000000"/>
        <rFont val="Calibri"/>
        <family val="2"/>
      </rPr>
      <t>Meta: según objetivo</t>
    </r>
  </si>
  <si>
    <r>
      <t xml:space="preserve">Calificación obtenida VS </t>
    </r>
    <r>
      <rPr>
        <b/>
        <sz val="9"/>
        <color rgb="FF000000"/>
        <rFont val="Calibri"/>
        <family val="2"/>
      </rPr>
      <t>Meta: según objetivo</t>
    </r>
  </si>
  <si>
    <r>
      <t xml:space="preserve">Cantidad de tareas cumplidas vs plan  periodo. </t>
    </r>
    <r>
      <rPr>
        <b/>
        <sz val="9"/>
        <color theme="1"/>
        <rFont val="Calibri"/>
        <family val="2"/>
        <scheme val="minor"/>
      </rPr>
      <t>Meta: según objetivo</t>
    </r>
  </si>
  <si>
    <r>
      <t xml:space="preserve">Disminución de la tasa de rotación de personal sobre objetivo. </t>
    </r>
    <r>
      <rPr>
        <b/>
        <sz val="9"/>
        <color theme="1"/>
        <rFont val="Calibri"/>
        <family val="2"/>
        <scheme val="minor"/>
      </rPr>
      <t>Meta  vs objetivo</t>
    </r>
  </si>
  <si>
    <r>
      <t xml:space="preserve">Calificación   de AO a nivel departamento. </t>
    </r>
    <r>
      <rPr>
        <b/>
        <sz val="9"/>
        <color rgb="FF000000"/>
        <rFont val="Calibri"/>
        <family val="2"/>
      </rPr>
      <t>Meta  vsMeta  vs objetivo</t>
    </r>
  </si>
  <si>
    <r>
      <t xml:space="preserve">Cantidad de tareas cumplidas vs plan  periodo. </t>
    </r>
    <r>
      <rPr>
        <b/>
        <sz val="9"/>
        <color theme="1"/>
        <rFont val="Calibri"/>
        <family val="2"/>
        <scheme val="minor"/>
      </rPr>
      <t>Meta  vs objetivo</t>
    </r>
  </si>
  <si>
    <r>
      <t xml:space="preserve">Cumplimiento venta directa </t>
    </r>
    <r>
      <rPr>
        <b/>
        <sz val="9"/>
        <color rgb="FF000000"/>
        <rFont val="Calibri"/>
        <family val="2"/>
      </rPr>
      <t>Meta según objetivo</t>
    </r>
  </si>
  <si>
    <r>
      <t xml:space="preserve">Calificación obtenida VS </t>
    </r>
    <r>
      <rPr>
        <b/>
        <sz val="9"/>
        <color rgb="FF000000"/>
        <rFont val="Calibri"/>
        <family val="2"/>
      </rPr>
      <t>Meta: segùn objetivo</t>
    </r>
  </si>
  <si>
    <r>
      <t xml:space="preserve">Cantidad de tareas cumplidas vs plan  periodo. </t>
    </r>
    <r>
      <rPr>
        <b/>
        <sz val="9"/>
        <color theme="1"/>
        <rFont val="Calibri"/>
        <family val="2"/>
        <scheme val="minor"/>
      </rPr>
      <t>Meta: segùn objetivo</t>
    </r>
  </si>
  <si>
    <t xml:space="preserve">Aquí se escribe el 100%  del salario mensual del puesto. </t>
  </si>
  <si>
    <t>REGLAS DE CALCULO DEL BSC</t>
  </si>
  <si>
    <t>INDICADORES DEL BSC  HOTEL X</t>
  </si>
  <si>
    <t>ANUAL</t>
  </si>
  <si>
    <t>Encuesta liderazgo junto con el clima</t>
  </si>
  <si>
    <t>Indicador Desarrollo de Personal (IDP)</t>
  </si>
  <si>
    <t>Ver Pestaña Indicadores</t>
  </si>
  <si>
    <t>Sistema de encuestas</t>
  </si>
  <si>
    <t>Respuesta de comentarios encuestas</t>
  </si>
  <si>
    <t>100 % de respuestas de comentarios de encuestas de satisfacción</t>
  </si>
  <si>
    <t>Sistema de Encuestas</t>
  </si>
  <si>
    <t xml:space="preserve">OBJETIVOS  META AÑO </t>
  </si>
  <si>
    <t>I CUATRIMESTRE</t>
  </si>
  <si>
    <r>
      <t>% de colaboradores que duran más de 8 meses en puesto de trabajo con evaluaciones arriba de 8. .</t>
    </r>
    <r>
      <rPr>
        <b/>
        <sz val="12"/>
        <color theme="1"/>
        <rFont val="Calibri"/>
        <family val="2"/>
        <scheme val="minor"/>
      </rPr>
      <t>Meta: según objetivo.</t>
    </r>
  </si>
  <si>
    <t>INDICADOR DE DESARROLLO DE PERSONAL  (IDP)</t>
  </si>
  <si>
    <t>El IDP permite reunir varios indicadores en uno solo en base a valores ponderados. Veamos un ejemplo</t>
  </si>
  <si>
    <t>Un ejemplo</t>
  </si>
  <si>
    <t>Peso (Weight)</t>
  </si>
  <si>
    <t>Valor Ponderado Obtenido</t>
  </si>
  <si>
    <t>Cumplimiento Plan Evaluación</t>
  </si>
  <si>
    <r>
      <t xml:space="preserve">Colaboradores con evaluación </t>
    </r>
    <r>
      <rPr>
        <sz val="12"/>
        <color theme="1"/>
        <rFont val="Sitka Banner"/>
      </rPr>
      <t>≥ 8</t>
    </r>
  </si>
  <si>
    <t>Cumplimiento Plan de Capacitación</t>
  </si>
  <si>
    <t xml:space="preserve">Participación total del personal </t>
  </si>
  <si>
    <t>Promedio calificación actividades capacitación</t>
  </si>
  <si>
    <t>&lt;-- IDP</t>
  </si>
  <si>
    <t>INDICADOR DE REPUTACION</t>
  </si>
  <si>
    <t>Este indicador se calcula sobre la  base del Set Compettivo. Permite establecer un indicador para calcular la reputación de nuestro hotel comparado con el Set Competitivo.</t>
  </si>
  <si>
    <t>Hotel 1</t>
  </si>
  <si>
    <t>Hotel 2</t>
  </si>
  <si>
    <t>Hotel 3</t>
  </si>
  <si>
    <t>Hotel 4</t>
  </si>
  <si>
    <t>Hotel 5</t>
  </si>
  <si>
    <t>Hotel Propio</t>
  </si>
  <si>
    <t>LEYENDA</t>
  </si>
  <si>
    <t>Ranking en TripAdvisir</t>
  </si>
  <si>
    <t xml:space="preserve">Ranking en TripAdvisor:  </t>
  </si>
  <si>
    <t>Lugar que ocupa el hotel dentro del Set Competitivo ( 6 hoteles).</t>
  </si>
  <si>
    <t xml:space="preserve">Calificación Promedio OTAs (3 OTAs +TripAdvisor) </t>
  </si>
  <si>
    <r>
      <t xml:space="preserve">Calificación Promedio OTAs (3 OTAs +TripAdvisor): </t>
    </r>
    <r>
      <rPr>
        <sz val="11"/>
        <color theme="1"/>
        <rFont val="Calibri"/>
        <family val="2"/>
        <scheme val="minor"/>
      </rPr>
      <t xml:space="preserve">Calificación Promedio OTAs (3 OTAs +TripAdvisor) </t>
    </r>
  </si>
  <si>
    <r>
      <t xml:space="preserve">Indice Reputación:   </t>
    </r>
    <r>
      <rPr>
        <sz val="11"/>
        <color theme="1"/>
        <rFont val="Calibri"/>
        <family val="2"/>
        <scheme val="minor"/>
      </rPr>
      <t xml:space="preserve">Es el resultado de la evaluación ponderada del  algoritmo de ñas celdas </t>
    </r>
    <r>
      <rPr>
        <b/>
        <sz val="11"/>
        <color theme="1"/>
        <rFont val="Calibri"/>
        <family val="2"/>
        <scheme val="minor"/>
      </rPr>
      <t>Indice Reputación.</t>
    </r>
  </si>
  <si>
    <t>Objetivo Meta:  Valor meta del indicador. Base 5 puntos.</t>
  </si>
  <si>
    <t>INSTRUCCIONES DE USO DEL EXCEL</t>
  </si>
  <si>
    <t xml:space="preserve">1.- La hoja del Gerente General es diferente a las demás porque representa la evaluación de las 4 perpectivas a nivel hotel. </t>
  </si>
  <si>
    <t>2.- La pestaña del Gerente General toma los indicadores más importantes de los diferentes departamentos, para evaluar el desempeño del hotel.</t>
  </si>
  <si>
    <t>3.- En la parte izquierda del modelo se colocan las siguientes columnas:</t>
  </si>
  <si>
    <r>
      <t xml:space="preserve">      a.- </t>
    </r>
    <r>
      <rPr>
        <b/>
        <sz val="11"/>
        <color theme="1"/>
        <rFont val="Calibri"/>
        <family val="2"/>
        <scheme val="minor"/>
      </rPr>
      <t xml:space="preserve">Indicador </t>
    </r>
    <r>
      <rPr>
        <sz val="11"/>
        <color theme="1"/>
        <rFont val="Calibri"/>
        <family val="2"/>
        <scheme val="minor"/>
      </rPr>
      <t>:  Se expresa de forma concisa  el indicador a medir</t>
    </r>
  </si>
  <si>
    <r>
      <t xml:space="preserve">      b.- </t>
    </r>
    <r>
      <rPr>
        <b/>
        <sz val="11"/>
        <color theme="1"/>
        <rFont val="Calibri"/>
        <family val="2"/>
        <scheme val="minor"/>
      </rPr>
      <t xml:space="preserve">Weight (Peso) : </t>
    </r>
    <r>
      <rPr>
        <sz val="11"/>
        <color theme="1"/>
        <rFont val="Calibri"/>
        <family val="2"/>
        <scheme val="minor"/>
      </rPr>
      <t xml:space="preserve">Es el valor que tiene el indicador  en la base de 10. Es decir la suma de todos los indicadores debe ser 10. Solo en la hoja del gerente General se hace una base </t>
    </r>
  </si>
  <si>
    <t xml:space="preserve">             de 10 para cada perspectiva que en total suman 40. Despues se pondera su valor a un total de 10.</t>
  </si>
  <si>
    <r>
      <t xml:space="preserve">      c.- </t>
    </r>
    <r>
      <rPr>
        <b/>
        <sz val="11"/>
        <color theme="1"/>
        <rFont val="Calibri"/>
        <family val="2"/>
        <scheme val="minor"/>
      </rPr>
      <t xml:space="preserve"> Descripción: </t>
    </r>
    <r>
      <rPr>
        <sz val="11"/>
        <color theme="1"/>
        <rFont val="Calibri"/>
        <family val="2"/>
        <scheme val="minor"/>
      </rPr>
      <t xml:space="preserve"> Una breve descripcion del indicador y como se mide.</t>
    </r>
  </si>
  <si>
    <r>
      <t xml:space="preserve">      d.-  </t>
    </r>
    <r>
      <rPr>
        <b/>
        <sz val="11"/>
        <color theme="1"/>
        <rFont val="Calibri"/>
        <family val="2"/>
        <scheme val="minor"/>
      </rPr>
      <t>Unidad de medida (unit measure)</t>
    </r>
    <r>
      <rPr>
        <sz val="11"/>
        <color theme="1"/>
        <rFont val="Calibri"/>
        <family val="2"/>
        <scheme val="minor"/>
      </rPr>
      <t>: Las unidades utilizadas son tres  %  -  $ -  Puntos (score)</t>
    </r>
  </si>
  <si>
    <t>4.- En el formato de mes/semestre/año se colocan las siguientes columnas:</t>
  </si>
  <si>
    <r>
      <t xml:space="preserve">       a.- </t>
    </r>
    <r>
      <rPr>
        <b/>
        <sz val="11"/>
        <color theme="1"/>
        <rFont val="Calibri"/>
        <family val="2"/>
        <scheme val="minor"/>
      </rPr>
      <t xml:space="preserve">Valor Real :  </t>
    </r>
    <r>
      <rPr>
        <sz val="11"/>
        <color theme="1"/>
        <rFont val="Calibri"/>
        <family val="2"/>
        <scheme val="minor"/>
      </rPr>
      <t>En esta celda se coloca el valor real obtenido del indicador durante el ejercicio del presupuesto a la medición del indicador.</t>
    </r>
  </si>
  <si>
    <r>
      <t xml:space="preserve">       b.- </t>
    </r>
    <r>
      <rPr>
        <b/>
        <sz val="11"/>
        <color theme="1"/>
        <rFont val="Calibri"/>
        <family val="2"/>
        <scheme val="minor"/>
      </rPr>
      <t>Valor Meta</t>
    </r>
    <r>
      <rPr>
        <sz val="11"/>
        <color theme="1"/>
        <rFont val="Calibri"/>
        <family val="2"/>
        <scheme val="minor"/>
      </rPr>
      <t>:  En esta celda se coloca el valor del plan, objetivo, presupuesto.</t>
    </r>
  </si>
  <si>
    <r>
      <t xml:space="preserve">       c.- </t>
    </r>
    <r>
      <rPr>
        <b/>
        <sz val="11"/>
        <color theme="1"/>
        <rFont val="Calibri"/>
        <family val="2"/>
        <scheme val="minor"/>
      </rPr>
      <t xml:space="preserve"> Variación:</t>
    </r>
    <r>
      <rPr>
        <sz val="11"/>
        <color theme="1"/>
        <rFont val="Calibri"/>
        <family val="2"/>
        <scheme val="minor"/>
      </rPr>
      <t xml:space="preserve">  Formula que calcula la diferencia de los valores Real y Meta</t>
    </r>
  </si>
  <si>
    <r>
      <t xml:space="preserve">       d.-  </t>
    </r>
    <r>
      <rPr>
        <b/>
        <sz val="11"/>
        <color theme="1"/>
        <rFont val="Calibri"/>
        <family val="2"/>
        <scheme val="minor"/>
      </rPr>
      <t>%Variación</t>
    </r>
    <r>
      <rPr>
        <sz val="11"/>
        <color theme="1"/>
        <rFont val="Calibri"/>
        <family val="2"/>
        <scheme val="minor"/>
      </rPr>
      <t>:  Formula que calcula el % de diferencia de los valores Real y Meta</t>
    </r>
  </si>
  <si>
    <r>
      <t xml:space="preserve">       e.-  </t>
    </r>
    <r>
      <rPr>
        <b/>
        <sz val="11"/>
        <color theme="1"/>
        <rFont val="Calibri"/>
        <family val="2"/>
        <scheme val="minor"/>
      </rPr>
      <t>Ponderación</t>
    </r>
    <r>
      <rPr>
        <sz val="11"/>
        <color theme="1"/>
        <rFont val="Calibri"/>
        <family val="2"/>
        <scheme val="minor"/>
      </rPr>
      <t>:  La ponderación se calcula de la siguiente forma</t>
    </r>
  </si>
  <si>
    <t xml:space="preserve">             - Menor de 90%  de cumplimiento es 0</t>
  </si>
  <si>
    <t xml:space="preserve">             - De 90 a 92 de cumplimiento es 0,3 </t>
  </si>
  <si>
    <t xml:space="preserve">             - Mas de 92% hasta 95% de cumplimiento es 0.5 </t>
  </si>
  <si>
    <t xml:space="preserve">             -  Mas de 95% a 99,99% de cumplimiento es 0,8</t>
  </si>
  <si>
    <t xml:space="preserve">             -  De 100% al 105%  de cumplimiento es 1.02</t>
  </si>
  <si>
    <t xml:space="preserve">             -  Mas del 105% cumplimiento es 1.04</t>
  </si>
  <si>
    <r>
      <t xml:space="preserve">      f.-  </t>
    </r>
    <r>
      <rPr>
        <b/>
        <sz val="11"/>
        <color theme="1"/>
        <rFont val="Calibri"/>
        <family val="2"/>
        <scheme val="minor"/>
      </rPr>
      <t xml:space="preserve">Evaluación ponderada.- </t>
    </r>
    <r>
      <rPr>
        <sz val="11"/>
        <color theme="1"/>
        <rFont val="Calibri"/>
        <family val="2"/>
        <scheme val="minor"/>
      </rPr>
      <t>Este es el valor obtenido ponderado acreditado al indicador. Se obtiene multiplicando el peso del indicador pór el resultado de la ponderación.</t>
    </r>
  </si>
  <si>
    <r>
      <t xml:space="preserve">      g.-</t>
    </r>
    <r>
      <rPr>
        <b/>
        <sz val="11"/>
        <color theme="1"/>
        <rFont val="Calibri"/>
        <family val="2"/>
        <scheme val="minor"/>
      </rPr>
      <t xml:space="preserve">  LAS UNICAS CELDAS </t>
    </r>
    <r>
      <rPr>
        <sz val="11"/>
        <color theme="1"/>
        <rFont val="Calibri"/>
        <family val="2"/>
        <scheme val="minor"/>
      </rPr>
      <t xml:space="preserve">  donde se escriben datos es en las celdas de </t>
    </r>
    <r>
      <rPr>
        <b/>
        <sz val="11"/>
        <color theme="1"/>
        <rFont val="Calibri"/>
        <family val="2"/>
        <scheme val="minor"/>
      </rPr>
      <t>Valor Real y Valor Meta . Todos las demás  celdas están formuladas</t>
    </r>
    <r>
      <rPr>
        <sz val="11"/>
        <color theme="1"/>
        <rFont val="Calibri"/>
        <family val="2"/>
        <scheme val="minor"/>
      </rPr>
      <t xml:space="preserve">                                                </t>
    </r>
  </si>
  <si>
    <r>
      <t xml:space="preserve">5.- En la tabla </t>
    </r>
    <r>
      <rPr>
        <b/>
        <sz val="11"/>
        <color theme="1"/>
        <rFont val="Calibri"/>
        <family val="2"/>
        <scheme val="minor"/>
      </rPr>
      <t>CALCULO DEL BONO</t>
    </r>
    <r>
      <rPr>
        <sz val="11"/>
        <color theme="1"/>
        <rFont val="Calibri"/>
        <family val="2"/>
        <scheme val="minor"/>
      </rPr>
      <t xml:space="preserve"> que se aplica cada semestre y en el anual tenemos, </t>
    </r>
    <r>
      <rPr>
        <b/>
        <sz val="11"/>
        <color theme="1"/>
        <rFont val="Calibri"/>
        <family val="2"/>
        <scheme val="minor"/>
      </rPr>
      <t>SOLO SE MANIPULA DONDE HAY QUE COLOCAR EL SALARIO</t>
    </r>
  </si>
  <si>
    <t xml:space="preserve">             -  El 100% de cumplimient es 1</t>
  </si>
  <si>
    <t xml:space="preserve">En este caso estamos tomando el valor meta como el promedio alcanzado por el </t>
  </si>
  <si>
    <t>Set Competitivo, puede fijarse otro.</t>
  </si>
  <si>
    <t>Reporte AO CUATRI Hotel y de Areas.</t>
  </si>
  <si>
    <t>Clima Laboral CUATRI</t>
  </si>
  <si>
    <t>Encuesta satisfacción</t>
  </si>
  <si>
    <t>Estado de Resultados</t>
  </si>
  <si>
    <t>Reporte Ventas</t>
  </si>
  <si>
    <t>Plan de Trabajo departamento</t>
  </si>
  <si>
    <t xml:space="preserve">Informe Gestión </t>
  </si>
  <si>
    <t xml:space="preserve">LOGO HOTEL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</si>
</sst>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0.0_ ;[Red]\-#,##0.0\ "/>
    <numFmt numFmtId="166" formatCode="0.0%"/>
    <numFmt numFmtId="167" formatCode="0.0%;[Red]\-0.0%"/>
    <numFmt numFmtId="168" formatCode="#,##0.0"/>
    <numFmt numFmtId="169" formatCode="0.0_ ;[Red]\-0.0\ "/>
    <numFmt numFmtId="170" formatCode="_(&quot;RD$&quot;* #,##0.00_);_(&quot;RD$&quot;* \(#,##0.00\);_(&quot;RD$&quot;* &quot;-&quot;??_);_(@_)"/>
    <numFmt numFmtId="171" formatCode="[$$-80A]#,##0.00"/>
  </numFmts>
  <fonts count="58">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1"/>
      <color rgb="FF002060"/>
      <name val="Calibri"/>
      <family val="2"/>
      <scheme val="minor"/>
    </font>
    <font>
      <b/>
      <sz val="14"/>
      <color theme="1" tint="0.34998626667073579"/>
      <name val="Calibri"/>
      <family val="2"/>
      <scheme val="minor"/>
    </font>
    <font>
      <b/>
      <sz val="12"/>
      <color rgb="FF000000"/>
      <name val="Calibri"/>
      <family val="2"/>
      <charset val="204"/>
    </font>
    <font>
      <b/>
      <sz val="10"/>
      <color rgb="FF000000"/>
      <name val="Calibri"/>
      <family val="2"/>
      <charset val="204"/>
    </font>
    <font>
      <u/>
      <sz val="11"/>
      <color theme="10"/>
      <name val="Calibri"/>
      <family val="2"/>
      <scheme val="minor"/>
    </font>
    <font>
      <u/>
      <sz val="9"/>
      <name val="Calibri"/>
      <family val="2"/>
      <scheme val="minor"/>
    </font>
    <font>
      <sz val="9"/>
      <color theme="1"/>
      <name val="Calibri"/>
      <family val="2"/>
      <scheme val="minor"/>
    </font>
    <font>
      <sz val="9"/>
      <color rgb="FF000000"/>
      <name val="Calibri"/>
      <family val="2"/>
    </font>
    <font>
      <b/>
      <sz val="9"/>
      <color theme="1"/>
      <name val="Calibri"/>
      <family val="2"/>
      <scheme val="minor"/>
    </font>
    <font>
      <sz val="9"/>
      <color theme="1"/>
      <name val="Calibri"/>
      <family val="2"/>
    </font>
    <font>
      <sz val="9"/>
      <name val="Calibri"/>
      <family val="2"/>
      <scheme val="minor"/>
    </font>
    <font>
      <b/>
      <sz val="8"/>
      <color rgb="FF000000"/>
      <name val="Calibri"/>
      <family val="2"/>
    </font>
    <font>
      <sz val="8"/>
      <color rgb="FF000000"/>
      <name val="Calibri"/>
      <family val="2"/>
      <charset val="204"/>
    </font>
    <font>
      <sz val="9"/>
      <name val="Calibri"/>
      <family val="2"/>
    </font>
    <font>
      <b/>
      <sz val="9"/>
      <color rgb="FF000000"/>
      <name val="Calibri"/>
      <family val="2"/>
    </font>
    <font>
      <b/>
      <sz val="9"/>
      <color theme="1"/>
      <name val="Calibri"/>
      <family val="2"/>
    </font>
    <font>
      <b/>
      <sz val="9"/>
      <name val="Calibri"/>
      <family val="2"/>
    </font>
    <font>
      <b/>
      <sz val="9"/>
      <name val="SymbolPS"/>
      <family val="1"/>
      <charset val="2"/>
    </font>
    <font>
      <b/>
      <sz val="16"/>
      <color theme="1"/>
      <name val="Calibri"/>
      <family val="2"/>
      <scheme val="minor"/>
    </font>
    <font>
      <sz val="11"/>
      <color theme="10"/>
      <name val="Calibri"/>
      <family val="2"/>
      <scheme val="minor"/>
    </font>
    <font>
      <b/>
      <sz val="9"/>
      <name val="Calibri"/>
      <family val="2"/>
      <scheme val="minor"/>
    </font>
    <font>
      <u/>
      <sz val="9"/>
      <color theme="10"/>
      <name val="Calibri"/>
      <family val="2"/>
      <scheme val="minor"/>
    </font>
    <font>
      <sz val="12"/>
      <color rgb="FF000000"/>
      <name val="Calibri"/>
      <family val="2"/>
    </font>
    <font>
      <sz val="12"/>
      <name val="Calibri"/>
      <family val="2"/>
    </font>
    <font>
      <sz val="12"/>
      <color theme="1"/>
      <name val="Calibri"/>
      <family val="2"/>
    </font>
    <font>
      <sz val="10"/>
      <color rgb="FF000000"/>
      <name val="Calibri"/>
      <family val="2"/>
    </font>
    <font>
      <b/>
      <sz val="9"/>
      <color rgb="FF000000"/>
      <name val="Calibri"/>
      <family val="2"/>
      <charset val="204"/>
    </font>
    <font>
      <b/>
      <i/>
      <sz val="9"/>
      <color rgb="FF000000"/>
      <name val="Calibri"/>
      <family val="2"/>
    </font>
    <font>
      <sz val="9"/>
      <color rgb="FF000000"/>
      <name val="Calibri"/>
      <family val="2"/>
      <charset val="204"/>
    </font>
    <font>
      <sz val="9"/>
      <color theme="1"/>
      <name val="Calibri"/>
      <family val="2"/>
      <charset val="204"/>
      <scheme val="minor"/>
    </font>
    <font>
      <b/>
      <sz val="11"/>
      <color rgb="FF000000"/>
      <name val="Calibri"/>
      <family val="2"/>
    </font>
    <font>
      <b/>
      <sz val="12"/>
      <color rgb="FF000000"/>
      <name val="Calibri"/>
      <family val="2"/>
    </font>
    <font>
      <sz val="10"/>
      <color theme="1"/>
      <name val="Montserrat ExtraLight"/>
      <family val="3"/>
    </font>
    <font>
      <b/>
      <sz val="10"/>
      <color theme="1"/>
      <name val="Montserrat ExtraLight"/>
      <family val="3"/>
    </font>
    <font>
      <sz val="10"/>
      <color theme="1"/>
      <name val="Sitka Banner"/>
    </font>
    <font>
      <b/>
      <sz val="11"/>
      <color rgb="FF0070C0"/>
      <name val="Calibri"/>
      <family val="2"/>
      <scheme val="minor"/>
    </font>
    <font>
      <sz val="10"/>
      <color theme="1"/>
      <name val="Wingdings"/>
      <charset val="2"/>
    </font>
    <font>
      <sz val="11"/>
      <color theme="1"/>
      <name val="Calibri"/>
      <family val="2"/>
    </font>
    <font>
      <sz val="11"/>
      <color theme="1"/>
      <name val="Arial"/>
      <family val="2"/>
    </font>
    <font>
      <b/>
      <sz val="11"/>
      <color theme="1"/>
      <name val="Calibri"/>
      <family val="2"/>
    </font>
    <font>
      <b/>
      <sz val="12"/>
      <color theme="1"/>
      <name val="Calibri"/>
      <family val="2"/>
    </font>
    <font>
      <sz val="10"/>
      <name val="Arial"/>
      <family val="2"/>
    </font>
    <font>
      <b/>
      <sz val="26"/>
      <color theme="1" tint="0.34998626667073579"/>
      <name val="Calibri"/>
      <family val="2"/>
      <scheme val="minor"/>
    </font>
    <font>
      <sz val="24"/>
      <color theme="1"/>
      <name val="Calibri"/>
      <family val="2"/>
      <scheme val="minor"/>
    </font>
    <font>
      <sz val="10"/>
      <name val="Calibri"/>
      <family val="2"/>
      <scheme val="minor"/>
    </font>
    <font>
      <b/>
      <sz val="10"/>
      <color rgb="FF000000"/>
      <name val="Calibri"/>
      <family val="2"/>
    </font>
    <font>
      <sz val="10"/>
      <color theme="1"/>
      <name val="Calibri"/>
      <family val="2"/>
      <scheme val="minor"/>
    </font>
    <font>
      <sz val="10"/>
      <color theme="1"/>
      <name val="Calibri"/>
      <family val="2"/>
    </font>
    <font>
      <sz val="10"/>
      <name val="Calibri"/>
      <family val="2"/>
    </font>
    <font>
      <b/>
      <sz val="24"/>
      <color theme="4" tint="-0.249977111117893"/>
      <name val="Calibri"/>
      <family val="2"/>
      <scheme val="minor"/>
    </font>
    <font>
      <b/>
      <sz val="14"/>
      <color theme="1"/>
      <name val="Calibri"/>
      <family val="2"/>
      <scheme val="minor"/>
    </font>
    <font>
      <sz val="12"/>
      <color theme="1"/>
      <name val="Sitka Banner"/>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66FFFF"/>
        <bgColor indexed="64"/>
      </patternFill>
    </fill>
    <fill>
      <patternFill patternType="solid">
        <fgColor rgb="FFFFFF00"/>
        <bgColor rgb="FF000000"/>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0.14999847407452621"/>
        <bgColor rgb="FF000000"/>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s>
  <borders count="18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medium">
        <color auto="1"/>
      </right>
      <top/>
      <bottom style="thin">
        <color theme="0" tint="-0.24994659260841701"/>
      </bottom>
      <diagonal/>
    </border>
    <border>
      <left/>
      <right style="medium">
        <color auto="1"/>
      </right>
      <top/>
      <bottom style="thin">
        <color theme="0" tint="-0.24994659260841701"/>
      </bottom>
      <diagonal/>
    </border>
    <border>
      <left/>
      <right/>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medium">
        <color auto="1"/>
      </right>
      <top style="thin">
        <color theme="0" tint="-0.2499465926084170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thin">
        <color theme="0" tint="-0.24994659260841701"/>
      </left>
      <right style="thin">
        <color theme="0" tint="-0.24994659260841701"/>
      </right>
      <top style="medium">
        <color auto="1"/>
      </top>
      <bottom/>
      <diagonal/>
    </border>
    <border>
      <left style="medium">
        <color auto="1"/>
      </left>
      <right/>
      <top/>
      <bottom/>
      <diagonal/>
    </border>
    <border>
      <left style="thin">
        <color theme="0" tint="-0.24994659260841701"/>
      </left>
      <right/>
      <top style="medium">
        <color auto="1"/>
      </top>
      <bottom style="thin">
        <color theme="0" tint="-0.24994659260841701"/>
      </bottom>
      <diagonal/>
    </border>
    <border>
      <left style="thin">
        <color auto="1"/>
      </left>
      <right/>
      <top/>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auto="1"/>
      </left>
      <right/>
      <top style="thin">
        <color theme="0" tint="-0.24994659260841701"/>
      </top>
      <bottom/>
      <diagonal/>
    </border>
    <border>
      <left/>
      <right/>
      <top style="thin">
        <color theme="0" tint="-0.24994659260841701"/>
      </top>
      <bottom/>
      <diagonal/>
    </border>
    <border>
      <left style="medium">
        <color auto="1"/>
      </left>
      <right style="thin">
        <color theme="0" tint="-0.24994659260841701"/>
      </right>
      <top style="thin">
        <color theme="0" tint="-0.24994659260841701"/>
      </top>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top style="medium">
        <color auto="1"/>
      </top>
      <bottom style="medium">
        <color auto="1"/>
      </bottom>
      <diagonal/>
    </border>
    <border>
      <left style="thin">
        <color theme="0" tint="-0.24994659260841701"/>
      </left>
      <right/>
      <top style="thin">
        <color theme="0" tint="-0.24994659260841701"/>
      </top>
      <bottom style="medium">
        <color auto="1"/>
      </bottom>
      <diagonal/>
    </border>
    <border>
      <left style="thin">
        <color theme="0" tint="-0.14996795556505021"/>
      </left>
      <right style="thin">
        <color theme="0" tint="-0.14996795556505021"/>
      </right>
      <top style="medium">
        <color auto="1"/>
      </top>
      <bottom style="medium">
        <color auto="1"/>
      </bottom>
      <diagonal/>
    </border>
    <border>
      <left style="thin">
        <color theme="0" tint="-0.14996795556505021"/>
      </left>
      <right style="medium">
        <color auto="1"/>
      </right>
      <top style="medium">
        <color auto="1"/>
      </top>
      <bottom style="medium">
        <color auto="1"/>
      </bottom>
      <diagonal/>
    </border>
    <border>
      <left style="medium">
        <color auto="1"/>
      </left>
      <right style="thin">
        <color theme="0" tint="-0.14996795556505021"/>
      </right>
      <top style="medium">
        <color auto="1"/>
      </top>
      <bottom style="medium">
        <color auto="1"/>
      </bottom>
      <diagonal/>
    </border>
    <border>
      <left style="thin">
        <color theme="0" tint="-0.14996795556505021"/>
      </left>
      <right/>
      <top style="medium">
        <color auto="1"/>
      </top>
      <bottom style="medium">
        <color auto="1"/>
      </bottom>
      <diagonal/>
    </border>
    <border>
      <left/>
      <right style="medium">
        <color indexed="64"/>
      </right>
      <top style="medium">
        <color indexed="64"/>
      </top>
      <bottom/>
      <diagonal/>
    </border>
    <border>
      <left style="medium">
        <color auto="1"/>
      </left>
      <right/>
      <top/>
      <bottom style="thin">
        <color theme="0" tint="-0.24994659260841701"/>
      </bottom>
      <diagonal/>
    </border>
    <border>
      <left/>
      <right style="medium">
        <color auto="1"/>
      </right>
      <top/>
      <bottom/>
      <diagonal/>
    </border>
    <border>
      <left/>
      <right style="thin">
        <color theme="0" tint="-0.2499465926084170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medium">
        <color auto="1"/>
      </right>
      <top style="thin">
        <color theme="0" tint="-0.2499465926084170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top style="thin">
        <color theme="0" tint="-0.34998626667073579"/>
      </top>
      <bottom style="medium">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auto="1"/>
      </right>
      <top style="medium">
        <color auto="1"/>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medium">
        <color auto="1"/>
      </left>
      <right/>
      <top style="thin">
        <color theme="0" tint="-0.34998626667073579"/>
      </top>
      <bottom style="thin">
        <color theme="0" tint="-0.24994659260841701"/>
      </bottom>
      <diagonal/>
    </border>
    <border>
      <left style="medium">
        <color auto="1"/>
      </left>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medium">
        <color auto="1"/>
      </bottom>
      <diagonal/>
    </border>
    <border>
      <left style="thin">
        <color theme="0" tint="-0.34998626667073579"/>
      </left>
      <right style="thin">
        <color auto="1"/>
      </right>
      <top/>
      <bottom style="thin">
        <color theme="0" tint="-0.34998626667073579"/>
      </bottom>
      <diagonal/>
    </border>
    <border>
      <left style="thin">
        <color theme="0" tint="-0.24994659260841701"/>
      </left>
      <right style="medium">
        <color auto="1"/>
      </right>
      <top style="medium">
        <color auto="1"/>
      </top>
      <bottom/>
      <diagonal/>
    </border>
    <border>
      <left/>
      <right/>
      <top style="thin">
        <color theme="0" tint="-0.34998626667073579"/>
      </top>
      <bottom style="thin">
        <color theme="0" tint="-0.24994659260841701"/>
      </bottom>
      <diagonal/>
    </border>
    <border>
      <left/>
      <right style="thin">
        <color auto="1"/>
      </right>
      <top style="thin">
        <color theme="0" tint="-0.24994659260841701"/>
      </top>
      <bottom/>
      <diagonal/>
    </border>
    <border>
      <left/>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indexed="64"/>
      </left>
      <right style="thin">
        <color theme="0" tint="-0.34998626667073579"/>
      </right>
      <top/>
      <bottom style="medium">
        <color auto="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34998626667073579"/>
      </left>
      <right/>
      <top style="medium">
        <color indexed="64"/>
      </top>
      <bottom style="thin">
        <color theme="0" tint="-0.34998626667073579"/>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medium">
        <color indexed="64"/>
      </right>
      <top style="thin">
        <color theme="0" tint="-0.34998626667073579"/>
      </top>
      <bottom style="thin">
        <color theme="0" tint="-0.34998626667073579"/>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style="medium">
        <color rgb="FF000000"/>
      </left>
      <right style="medium">
        <color rgb="FF000000"/>
      </right>
      <top style="medium">
        <color rgb="FF000000"/>
      </top>
      <bottom style="medium">
        <color rgb="FF000000"/>
      </bottom>
      <diagonal/>
    </border>
    <border>
      <left style="medium">
        <color auto="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auto="1"/>
      </right>
      <top style="thin">
        <color theme="0" tint="-0.34998626667073579"/>
      </top>
      <bottom/>
      <diagonal/>
    </border>
    <border>
      <left/>
      <right style="medium">
        <color indexed="64"/>
      </right>
      <top style="thin">
        <color theme="0" tint="-0.34998626667073579"/>
      </top>
      <bottom style="thin">
        <color theme="0" tint="-0.24994659260841701"/>
      </bottom>
      <diagonal/>
    </border>
    <border>
      <left/>
      <right style="medium">
        <color auto="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medium">
        <color auto="1"/>
      </right>
      <top style="thin">
        <color theme="0" tint="-0.34998626667073579"/>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dashed">
        <color theme="0" tint="-0.499984740745262"/>
      </right>
      <top style="thin">
        <color theme="0" tint="-0.24994659260841701"/>
      </top>
      <bottom style="thin">
        <color theme="0" tint="-0.24994659260841701"/>
      </bottom>
      <diagonal/>
    </border>
    <border>
      <left style="medium">
        <color auto="1"/>
      </left>
      <right style="dashed">
        <color theme="0" tint="-0.34998626667073579"/>
      </right>
      <top style="thin">
        <color theme="0" tint="-0.24994659260841701"/>
      </top>
      <bottom style="dashed">
        <color theme="0" tint="-0.34998626667073579"/>
      </bottom>
      <diagonal/>
    </border>
    <border>
      <left style="dashed">
        <color theme="0" tint="-0.34998626667073579"/>
      </left>
      <right style="thin">
        <color theme="0" tint="-0.24994659260841701"/>
      </right>
      <top style="thin">
        <color theme="0" tint="-0.24994659260841701"/>
      </top>
      <bottom style="dashed">
        <color theme="0" tint="-0.34998626667073579"/>
      </bottom>
      <diagonal/>
    </border>
    <border>
      <left style="medium">
        <color auto="1"/>
      </left>
      <right style="dashed">
        <color theme="0" tint="-0.34998626667073579"/>
      </right>
      <top style="dashed">
        <color theme="0" tint="-0.34998626667073579"/>
      </top>
      <bottom style="dashed">
        <color theme="0" tint="-0.34998626667073579"/>
      </bottom>
      <diagonal/>
    </border>
    <border>
      <left style="dashed">
        <color theme="0" tint="-0.34998626667073579"/>
      </left>
      <right style="thin">
        <color theme="0" tint="-0.24994659260841701"/>
      </right>
      <top style="dashed">
        <color theme="0" tint="-0.34998626667073579"/>
      </top>
      <bottom style="dashed">
        <color theme="0" tint="-0.34998626667073579"/>
      </bottom>
      <diagonal/>
    </border>
    <border>
      <left style="medium">
        <color auto="1"/>
      </left>
      <right style="dashed">
        <color theme="0" tint="-0.34998626667073579"/>
      </right>
      <top style="dashed">
        <color theme="0" tint="-0.34998626667073579"/>
      </top>
      <bottom style="medium">
        <color auto="1"/>
      </bottom>
      <diagonal/>
    </border>
    <border>
      <left style="dashed">
        <color theme="0" tint="-0.34998626667073579"/>
      </left>
      <right style="thin">
        <color theme="0" tint="-0.24994659260841701"/>
      </right>
      <top style="dashed">
        <color theme="0" tint="-0.34998626667073579"/>
      </top>
      <bottom style="medium">
        <color auto="1"/>
      </bottom>
      <diagonal/>
    </border>
    <border>
      <left style="medium">
        <color auto="1"/>
      </left>
      <right style="dashed">
        <color theme="0" tint="-0.34998626667073579"/>
      </right>
      <top style="thin">
        <color theme="0" tint="-0.24994659260841701"/>
      </top>
      <bottom style="dashed">
        <color theme="0" tint="-0.24994659260841701"/>
      </bottom>
      <diagonal/>
    </border>
    <border>
      <left style="dashed">
        <color theme="0" tint="-0.34998626667073579"/>
      </left>
      <right style="thin">
        <color theme="0" tint="-0.24994659260841701"/>
      </right>
      <top style="thin">
        <color theme="0" tint="-0.24994659260841701"/>
      </top>
      <bottom style="dashed">
        <color theme="0" tint="-0.24994659260841701"/>
      </bottom>
      <diagonal/>
    </border>
    <border>
      <left style="medium">
        <color auto="1"/>
      </left>
      <right style="dashed">
        <color theme="0" tint="-0.34998626667073579"/>
      </right>
      <top style="dashed">
        <color theme="0" tint="-0.24994659260841701"/>
      </top>
      <bottom style="dashed">
        <color theme="0" tint="-0.24994659260841701"/>
      </bottom>
      <diagonal/>
    </border>
    <border>
      <left style="dashed">
        <color theme="0" tint="-0.34998626667073579"/>
      </left>
      <right style="thin">
        <color theme="0" tint="-0.24994659260841701"/>
      </right>
      <top style="dashed">
        <color theme="0" tint="-0.24994659260841701"/>
      </top>
      <bottom style="dashed">
        <color theme="0" tint="-0.24994659260841701"/>
      </bottom>
      <diagonal/>
    </border>
    <border>
      <left style="medium">
        <color auto="1"/>
      </left>
      <right style="dashed">
        <color theme="0" tint="-0.34998626667073579"/>
      </right>
      <top style="dashed">
        <color theme="0" tint="-0.24994659260841701"/>
      </top>
      <bottom style="medium">
        <color auto="1"/>
      </bottom>
      <diagonal/>
    </border>
    <border>
      <left style="dashed">
        <color theme="0" tint="-0.34998626667073579"/>
      </left>
      <right style="thin">
        <color theme="0" tint="-0.24994659260841701"/>
      </right>
      <top style="dashed">
        <color theme="0" tint="-0.24994659260841701"/>
      </top>
      <bottom style="medium">
        <color auto="1"/>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auto="1"/>
      </top>
      <bottom/>
      <diagonal/>
    </border>
    <border>
      <left/>
      <right style="thin">
        <color theme="0" tint="-0.34998626667073579"/>
      </right>
      <top/>
      <bottom/>
      <diagonal/>
    </border>
    <border>
      <left/>
      <right style="thin">
        <color theme="0" tint="-0.34998626667073579"/>
      </right>
      <top/>
      <bottom style="medium">
        <color auto="1"/>
      </bottom>
      <diagonal/>
    </border>
    <border>
      <left style="medium">
        <color auto="1"/>
      </left>
      <right style="dashed">
        <color theme="0" tint="-0.34998626667073579"/>
      </right>
      <top style="thin">
        <color theme="0" tint="-0.24994659260841701"/>
      </top>
      <bottom style="thin">
        <color theme="0" tint="-0.24994659260841701"/>
      </bottom>
      <diagonal/>
    </border>
    <border>
      <left style="dashed">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medium">
        <color auto="1"/>
      </bottom>
      <diagonal/>
    </border>
    <border>
      <left style="thin">
        <color theme="0" tint="-0.24994659260841701"/>
      </left>
      <right/>
      <top/>
      <bottom style="medium">
        <color auto="1"/>
      </bottom>
      <diagonal/>
    </border>
    <border>
      <left/>
      <right style="thin">
        <color theme="0" tint="-0.24994659260841701"/>
      </right>
      <top style="medium">
        <color auto="1"/>
      </top>
      <bottom style="thin">
        <color theme="0" tint="-0.24994659260841701"/>
      </bottom>
      <diagonal/>
    </border>
    <border>
      <left/>
      <right style="thin">
        <color theme="0" tint="-0.24994659260841701"/>
      </right>
      <top style="thin">
        <color theme="0" tint="-0.24994659260841701"/>
      </top>
      <bottom style="medium">
        <color auto="1"/>
      </bottom>
      <diagonal/>
    </border>
    <border>
      <left style="thin">
        <color theme="2" tint="-0.24994659260841701"/>
      </left>
      <right style="thin">
        <color theme="2" tint="-0.24994659260841701"/>
      </right>
      <top style="thin">
        <color theme="2" tint="-0.24994659260841701"/>
      </top>
      <bottom style="medium">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bottom style="thin">
        <color auto="1"/>
      </bottom>
      <diagonal/>
    </border>
    <border>
      <left style="medium">
        <color auto="1"/>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style="dashed">
        <color theme="0" tint="-0.34998626667073579"/>
      </bottom>
      <diagonal/>
    </border>
    <border>
      <left style="medium">
        <color auto="1"/>
      </left>
      <right style="dashed">
        <color theme="0" tint="-0.34998626667073579"/>
      </right>
      <top style="dashed">
        <color theme="0" tint="-0.34998626667073579"/>
      </top>
      <bottom style="thin">
        <color theme="0" tint="-0.34998626667073579"/>
      </bottom>
      <diagonal/>
    </border>
    <border>
      <left style="dashed">
        <color theme="0" tint="-0.34998626667073579"/>
      </left>
      <right/>
      <top style="dashed">
        <color theme="0" tint="-0.34998626667073579"/>
      </top>
      <bottom style="thin">
        <color theme="0" tint="-0.34998626667073579"/>
      </bottom>
      <diagonal/>
    </border>
    <border>
      <left style="thin">
        <color theme="0" tint="-0.34998626667073579"/>
      </left>
      <right style="dashed">
        <color theme="0" tint="-0.34998626667073579"/>
      </right>
      <top style="medium">
        <color indexed="64"/>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medium">
        <color auto="1"/>
      </bottom>
      <diagonal/>
    </border>
    <border>
      <left style="medium">
        <color indexed="64"/>
      </left>
      <right style="dashed">
        <color theme="0" tint="-0.34998626667073579"/>
      </right>
      <top style="thin">
        <color theme="0" tint="-0.24994659260841701"/>
      </top>
      <bottom style="medium">
        <color indexed="64"/>
      </bottom>
      <diagonal/>
    </border>
    <border>
      <left style="dashed">
        <color theme="0" tint="-0.34998626667073579"/>
      </left>
      <right style="thin">
        <color theme="0" tint="-0.24994659260841701"/>
      </right>
      <top style="thin">
        <color theme="0" tint="-0.24994659260841701"/>
      </top>
      <bottom style="medium">
        <color indexed="64"/>
      </bottom>
      <diagonal/>
    </border>
    <border>
      <left style="medium">
        <color auto="1"/>
      </left>
      <right style="thin">
        <color theme="0" tint="-0.24994659260841701"/>
      </right>
      <top style="medium">
        <color auto="1"/>
      </top>
      <bottom style="thin">
        <color theme="0" tint="-0.34998626667073579"/>
      </bottom>
      <diagonal/>
    </border>
    <border>
      <left style="thin">
        <color theme="0" tint="-0.24994659260841701"/>
      </left>
      <right style="thin">
        <color theme="0" tint="-0.34998626667073579"/>
      </right>
      <top style="medium">
        <color auto="1"/>
      </top>
      <bottom style="thin">
        <color theme="0" tint="-0.34998626667073579"/>
      </bottom>
      <diagonal/>
    </border>
    <border>
      <left style="medium">
        <color auto="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medium">
        <color auto="1"/>
      </left>
      <right style="thin">
        <color theme="0" tint="-0.24994659260841701"/>
      </right>
      <top style="thin">
        <color theme="0" tint="-0.34998626667073579"/>
      </top>
      <bottom style="medium">
        <color auto="1"/>
      </bottom>
      <diagonal/>
    </border>
    <border>
      <left style="thin">
        <color theme="0" tint="-0.24994659260841701"/>
      </left>
      <right style="thin">
        <color theme="0" tint="-0.34998626667073579"/>
      </right>
      <top style="thin">
        <color theme="0" tint="-0.34998626667073579"/>
      </top>
      <bottom style="medium">
        <color auto="1"/>
      </bottom>
      <diagonal/>
    </border>
  </borders>
  <cellStyleXfs count="22">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44" fillId="0" borderId="0"/>
    <xf numFmtId="16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795">
    <xf numFmtId="0" fontId="0" fillId="0" borderId="0" xfId="0"/>
    <xf numFmtId="0" fontId="3" fillId="0" borderId="0" xfId="0" applyFont="1" applyAlignment="1" applyProtection="1">
      <alignment horizontal="center"/>
      <protection locked="0"/>
    </xf>
    <xf numFmtId="0" fontId="4" fillId="0" borderId="0" xfId="0" applyFont="1" applyProtection="1">
      <protection locked="0"/>
    </xf>
    <xf numFmtId="0" fontId="5"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applyProtection="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9" fontId="0" fillId="4" borderId="23" xfId="1" applyFont="1" applyFill="1" applyBorder="1" applyAlignment="1" applyProtection="1">
      <alignment horizontal="center"/>
    </xf>
    <xf numFmtId="9" fontId="0" fillId="4" borderId="19" xfId="1" applyFont="1" applyFill="1" applyBorder="1" applyAlignment="1" applyProtection="1">
      <alignment horizontal="center"/>
    </xf>
    <xf numFmtId="9" fontId="0" fillId="4" borderId="26" xfId="1" applyFont="1" applyFill="1" applyBorder="1" applyAlignment="1" applyProtection="1">
      <alignment horizontal="center"/>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9" fillId="0" borderId="3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protection locked="0"/>
    </xf>
    <xf numFmtId="0" fontId="9" fillId="0" borderId="34" xfId="0" applyFont="1" applyBorder="1" applyAlignment="1" applyProtection="1">
      <alignment horizontal="center" vertical="center" wrapText="1"/>
      <protection locked="0"/>
    </xf>
    <xf numFmtId="2" fontId="9" fillId="0" borderId="37"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2" fontId="9" fillId="0" borderId="36"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0" fontId="11" fillId="0" borderId="0" xfId="2" applyFont="1" applyAlignment="1" applyProtection="1">
      <alignment horizontal="center" vertical="center"/>
      <protection locked="0"/>
    </xf>
    <xf numFmtId="0" fontId="12" fillId="0" borderId="46" xfId="0" applyFont="1" applyBorder="1" applyAlignment="1" applyProtection="1">
      <alignment vertical="center"/>
      <protection locked="0"/>
    </xf>
    <xf numFmtId="4" fontId="13" fillId="0" borderId="47" xfId="0" applyNumberFormat="1" applyFont="1" applyBorder="1" applyAlignment="1" applyProtection="1">
      <alignment horizontal="center" vertical="center" wrapText="1"/>
      <protection locked="0"/>
    </xf>
    <xf numFmtId="0" fontId="13" fillId="0" borderId="47" xfId="0" applyFont="1" applyBorder="1" applyAlignment="1" applyProtection="1">
      <alignment vertical="center" wrapText="1"/>
      <protection locked="0"/>
    </xf>
    <xf numFmtId="0" fontId="13" fillId="0" borderId="4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9" fontId="12" fillId="0" borderId="47" xfId="1" applyFont="1" applyFill="1" applyBorder="1" applyAlignment="1" applyProtection="1">
      <alignment horizontal="center" vertical="center"/>
    </xf>
    <xf numFmtId="0" fontId="12" fillId="0" borderId="10" xfId="0" applyFont="1" applyBorder="1" applyAlignment="1" applyProtection="1">
      <alignment vertical="center"/>
      <protection locked="0"/>
    </xf>
    <xf numFmtId="0" fontId="12" fillId="0" borderId="46" xfId="0" applyFont="1" applyBorder="1" applyAlignment="1" applyProtection="1">
      <alignment vertical="center" wrapText="1"/>
      <protection locked="0"/>
    </xf>
    <xf numFmtId="0" fontId="15" fillId="0" borderId="5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6" fillId="0" borderId="0" xfId="2" applyFont="1" applyAlignment="1" applyProtection="1">
      <alignment horizontal="center" vertical="center"/>
      <protection locked="0"/>
    </xf>
    <xf numFmtId="0" fontId="15" fillId="0" borderId="55" xfId="0" applyFont="1" applyBorder="1" applyAlignment="1" applyProtection="1">
      <alignment horizontal="left" vertical="center" wrapText="1"/>
      <protection locked="0"/>
    </xf>
    <xf numFmtId="4" fontId="15" fillId="0" borderId="51" xfId="0" applyNumberFormat="1"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4" fontId="17" fillId="0" borderId="0" xfId="0" applyNumberFormat="1"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3" fillId="0" borderId="46"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4" fontId="13" fillId="0" borderId="57" xfId="0" applyNumberFormat="1" applyFont="1" applyBorder="1" applyAlignment="1" applyProtection="1">
      <alignment horizontal="center" vertical="center" wrapText="1"/>
      <protection locked="0"/>
    </xf>
    <xf numFmtId="0" fontId="13" fillId="0" borderId="57" xfId="0" applyFont="1" applyBorder="1" applyAlignment="1" applyProtection="1">
      <alignment horizontal="left" vertical="center" wrapText="1"/>
      <protection locked="0"/>
    </xf>
    <xf numFmtId="0" fontId="12" fillId="0" borderId="0" xfId="0" applyFont="1" applyProtection="1">
      <protection locked="0"/>
    </xf>
    <xf numFmtId="9" fontId="12" fillId="0" borderId="57" xfId="1" applyFont="1" applyFill="1" applyBorder="1" applyAlignment="1" applyProtection="1">
      <alignment horizontal="center" vertical="center"/>
    </xf>
    <xf numFmtId="0" fontId="12" fillId="0" borderId="10" xfId="0" applyFont="1" applyBorder="1" applyProtection="1">
      <protection locked="0"/>
    </xf>
    <xf numFmtId="9" fontId="12" fillId="0" borderId="0" xfId="1" applyFont="1" applyAlignment="1" applyProtection="1">
      <alignment horizontal="center" vertical="center"/>
    </xf>
    <xf numFmtId="9" fontId="12" fillId="0" borderId="0" xfId="1" applyFont="1" applyFill="1" applyAlignment="1" applyProtection="1">
      <alignment horizontal="center" vertical="center"/>
    </xf>
    <xf numFmtId="2" fontId="19" fillId="0" borderId="46" xfId="0" applyNumberFormat="1" applyFont="1" applyBorder="1" applyAlignment="1" applyProtection="1">
      <alignment horizontal="left" vertical="center" wrapText="1"/>
      <protection locked="0"/>
    </xf>
    <xf numFmtId="2" fontId="19" fillId="0" borderId="47" xfId="0" applyNumberFormat="1" applyFont="1" applyBorder="1" applyAlignment="1" applyProtection="1">
      <alignment horizontal="center" vertical="center" wrapText="1"/>
      <protection locked="0"/>
    </xf>
    <xf numFmtId="0" fontId="12" fillId="0" borderId="47" xfId="0" applyFont="1" applyBorder="1" applyAlignment="1" applyProtection="1">
      <alignment wrapText="1"/>
      <protection locked="0"/>
    </xf>
    <xf numFmtId="2" fontId="19" fillId="0" borderId="48" xfId="0" applyNumberFormat="1" applyFont="1" applyBorder="1" applyAlignment="1" applyProtection="1">
      <alignment horizontal="center" vertical="center"/>
      <protection locked="0"/>
    </xf>
    <xf numFmtId="0" fontId="12" fillId="0" borderId="45" xfId="0" applyFont="1" applyBorder="1" applyAlignment="1" applyProtection="1">
      <alignment vertical="center"/>
      <protection locked="0"/>
    </xf>
    <xf numFmtId="0" fontId="16" fillId="0" borderId="47" xfId="0" applyFont="1" applyBorder="1" applyAlignment="1" applyProtection="1">
      <alignment wrapText="1"/>
      <protection locked="0"/>
    </xf>
    <xf numFmtId="2" fontId="19" fillId="0" borderId="47" xfId="0" applyNumberFormat="1" applyFont="1" applyBorder="1" applyAlignment="1" applyProtection="1">
      <alignment horizontal="left" vertical="center" wrapText="1"/>
      <protection locked="0"/>
    </xf>
    <xf numFmtId="0" fontId="21" fillId="0" borderId="51" xfId="0" applyFont="1" applyBorder="1" applyAlignment="1" applyProtection="1">
      <alignment vertical="center" wrapText="1"/>
      <protection locked="0"/>
    </xf>
    <xf numFmtId="0" fontId="15" fillId="0" borderId="74" xfId="0" applyFont="1" applyBorder="1" applyAlignment="1" applyProtection="1">
      <alignment horizontal="left" vertical="center" wrapText="1"/>
      <protection locked="0"/>
    </xf>
    <xf numFmtId="4" fontId="15" fillId="0" borderId="75" xfId="0" applyNumberFormat="1" applyFont="1" applyBorder="1" applyAlignment="1" applyProtection="1">
      <alignment horizontal="center" vertical="center" wrapText="1"/>
      <protection locked="0"/>
    </xf>
    <xf numFmtId="9" fontId="12" fillId="0" borderId="57" xfId="1" applyFont="1" applyBorder="1" applyAlignment="1" applyProtection="1">
      <alignment horizontal="center" vertical="center"/>
    </xf>
    <xf numFmtId="9" fontId="12" fillId="0" borderId="81" xfId="1" applyFont="1" applyFill="1" applyBorder="1" applyAlignment="1" applyProtection="1">
      <alignment horizontal="center" vertical="center"/>
    </xf>
    <xf numFmtId="9" fontId="12" fillId="0" borderId="84" xfId="1" applyFont="1" applyFill="1" applyBorder="1" applyAlignment="1" applyProtection="1">
      <alignment horizontal="center" vertical="center"/>
    </xf>
    <xf numFmtId="0" fontId="12" fillId="0" borderId="0" xfId="0" applyFont="1" applyAlignment="1" applyProtection="1">
      <alignment vertical="center"/>
      <protection locked="0"/>
    </xf>
    <xf numFmtId="2" fontId="19" fillId="0" borderId="80" xfId="0" applyNumberFormat="1" applyFont="1" applyBorder="1" applyAlignment="1" applyProtection="1">
      <alignment vertical="center" wrapText="1"/>
      <protection locked="0"/>
    </xf>
    <xf numFmtId="4" fontId="19" fillId="0" borderId="81" xfId="0" applyNumberFormat="1" applyFont="1" applyBorder="1" applyAlignment="1" applyProtection="1">
      <alignment horizontal="center" vertical="center" wrapText="1"/>
      <protection locked="0"/>
    </xf>
    <xf numFmtId="0" fontId="22" fillId="0" borderId="81" xfId="0" applyFont="1" applyBorder="1" applyAlignment="1" applyProtection="1">
      <alignment vertical="center" wrapText="1"/>
      <protection locked="0"/>
    </xf>
    <xf numFmtId="0" fontId="19" fillId="0" borderId="96" xfId="0" applyFont="1" applyBorder="1" applyAlignment="1" applyProtection="1">
      <alignment horizontal="center" vertical="center"/>
      <protection locked="0"/>
    </xf>
    <xf numFmtId="2" fontId="19" fillId="0" borderId="83" xfId="0" applyNumberFormat="1" applyFont="1" applyBorder="1" applyAlignment="1" applyProtection="1">
      <alignment vertical="center" wrapText="1"/>
      <protection locked="0"/>
    </xf>
    <xf numFmtId="4" fontId="19" fillId="0" borderId="84" xfId="0" applyNumberFormat="1" applyFont="1" applyBorder="1" applyAlignment="1" applyProtection="1">
      <alignment horizontal="center" vertical="center" wrapText="1"/>
      <protection locked="0"/>
    </xf>
    <xf numFmtId="0" fontId="19" fillId="0" borderId="84" xfId="0" applyFont="1" applyBorder="1" applyAlignment="1" applyProtection="1">
      <alignment vertical="center" wrapText="1"/>
      <protection locked="0"/>
    </xf>
    <xf numFmtId="9" fontId="12" fillId="0" borderId="92" xfId="1" applyFont="1" applyFill="1" applyBorder="1" applyAlignment="1" applyProtection="1">
      <alignment horizontal="center" vertical="center"/>
    </xf>
    <xf numFmtId="0" fontId="10" fillId="0" borderId="0" xfId="2" applyAlignment="1" applyProtection="1">
      <alignment horizontal="center" vertical="center"/>
      <protection locked="0"/>
    </xf>
    <xf numFmtId="0" fontId="4" fillId="4" borderId="0" xfId="0" applyFont="1" applyFill="1" applyAlignment="1" applyProtection="1">
      <alignment horizontal="left" vertical="center"/>
      <protection locked="0"/>
    </xf>
    <xf numFmtId="0" fontId="2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5" fillId="0" borderId="0" xfId="2" applyFont="1" applyAlignment="1" applyProtection="1">
      <alignment horizontal="center" vertical="center"/>
      <protection locked="0"/>
    </xf>
    <xf numFmtId="0" fontId="9" fillId="0" borderId="30" xfId="0" applyFont="1" applyBorder="1" applyAlignment="1" applyProtection="1">
      <alignment horizontal="left" vertical="center"/>
      <protection locked="0"/>
    </xf>
    <xf numFmtId="0" fontId="9" fillId="0" borderId="3"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0" fillId="0" borderId="0" xfId="0" applyAlignment="1">
      <alignment horizontal="center" vertical="center"/>
    </xf>
    <xf numFmtId="2" fontId="12" fillId="0" borderId="0" xfId="0" applyNumberFormat="1" applyFont="1" applyAlignment="1" applyProtection="1">
      <alignment horizontal="center" vertical="center"/>
      <protection locked="0"/>
    </xf>
    <xf numFmtId="9" fontId="12" fillId="0" borderId="6" xfId="1" applyFont="1" applyBorder="1" applyAlignment="1" applyProtection="1">
      <alignment horizontal="center" vertical="center"/>
    </xf>
    <xf numFmtId="9" fontId="12" fillId="0" borderId="40" xfId="1" applyFont="1" applyBorder="1" applyAlignment="1" applyProtection="1">
      <alignment horizontal="center" vertical="center"/>
    </xf>
    <xf numFmtId="9" fontId="12" fillId="0" borderId="0" xfId="1" applyFont="1" applyBorder="1" applyAlignment="1" applyProtection="1">
      <alignment horizontal="center" vertical="center"/>
    </xf>
    <xf numFmtId="0" fontId="15" fillId="0" borderId="46" xfId="0" applyFont="1" applyBorder="1" applyAlignment="1" applyProtection="1">
      <alignment horizontal="left" vertical="center" wrapText="1"/>
      <protection locked="0"/>
    </xf>
    <xf numFmtId="4" fontId="15" fillId="0" borderId="47" xfId="0" applyNumberFormat="1" applyFont="1" applyBorder="1" applyAlignment="1" applyProtection="1">
      <alignment horizontal="center" vertical="center" wrapText="1"/>
      <protection locked="0"/>
    </xf>
    <xf numFmtId="0" fontId="15" fillId="0" borderId="51" xfId="0"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9" fontId="12" fillId="0" borderId="8" xfId="1" applyFont="1" applyBorder="1" applyAlignment="1" applyProtection="1">
      <alignment horizontal="center" vertical="center"/>
    </xf>
    <xf numFmtId="0" fontId="1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9" fontId="12" fillId="0" borderId="87" xfId="1" applyFont="1" applyBorder="1" applyAlignment="1" applyProtection="1">
      <alignment horizontal="center" vertical="center"/>
    </xf>
    <xf numFmtId="9" fontId="12" fillId="0" borderId="81" xfId="1" applyFont="1" applyBorder="1" applyAlignment="1" applyProtection="1">
      <alignment horizontal="center" vertical="center"/>
    </xf>
    <xf numFmtId="9" fontId="12" fillId="0" borderId="84" xfId="1" applyFont="1" applyBorder="1" applyAlignment="1" applyProtection="1">
      <alignment horizontal="center" vertical="center"/>
    </xf>
    <xf numFmtId="0" fontId="0" fillId="0" borderId="43" xfId="0" applyBorder="1" applyAlignment="1" applyProtection="1">
      <alignment horizontal="center" vertical="center"/>
      <protection locked="0"/>
    </xf>
    <xf numFmtId="0" fontId="27" fillId="0" borderId="0" xfId="2" applyFont="1" applyAlignment="1" applyProtection="1">
      <alignment horizontal="center" vertical="center"/>
      <protection locked="0"/>
    </xf>
    <xf numFmtId="2" fontId="19" fillId="0" borderId="11" xfId="0" applyNumberFormat="1" applyFont="1" applyBorder="1" applyAlignment="1" applyProtection="1">
      <alignment vertical="center" wrapText="1"/>
      <protection locked="0"/>
    </xf>
    <xf numFmtId="4" fontId="19" fillId="0" borderId="40" xfId="0" applyNumberFormat="1" applyFont="1" applyBorder="1" applyAlignment="1" applyProtection="1">
      <alignment horizontal="center" vertical="center" wrapText="1"/>
      <protection locked="0"/>
    </xf>
    <xf numFmtId="0" fontId="19" fillId="0" borderId="40" xfId="0" applyFont="1" applyBorder="1" applyAlignment="1" applyProtection="1">
      <alignment vertical="center" wrapText="1"/>
      <protection locked="0"/>
    </xf>
    <xf numFmtId="0" fontId="19" fillId="0" borderId="41" xfId="0" applyFont="1" applyBorder="1" applyAlignment="1" applyProtection="1">
      <alignment horizontal="center" vertical="center"/>
      <protection locked="0"/>
    </xf>
    <xf numFmtId="2" fontId="19" fillId="0" borderId="69" xfId="0" applyNumberFormat="1" applyFont="1" applyBorder="1" applyAlignment="1" applyProtection="1">
      <alignment vertical="center" wrapText="1"/>
      <protection locked="0"/>
    </xf>
    <xf numFmtId="4" fontId="19" fillId="0" borderId="104" xfId="0" applyNumberFormat="1" applyFont="1" applyBorder="1" applyAlignment="1" applyProtection="1">
      <alignment horizontal="center" vertical="center" wrapText="1"/>
      <protection locked="0"/>
    </xf>
    <xf numFmtId="0" fontId="22" fillId="0" borderId="47" xfId="0" applyFont="1" applyBorder="1" applyAlignment="1" applyProtection="1">
      <alignment vertical="center" wrapText="1"/>
      <protection locked="0"/>
    </xf>
    <xf numFmtId="0" fontId="19" fillId="0" borderId="105"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4" fontId="19" fillId="0" borderId="47" xfId="0" applyNumberFormat="1" applyFont="1" applyBorder="1" applyAlignment="1" applyProtection="1">
      <alignment horizontal="center" vertical="center" wrapText="1"/>
      <protection locked="0"/>
    </xf>
    <xf numFmtId="0" fontId="12" fillId="0" borderId="23" xfId="0" applyFont="1" applyBorder="1" applyProtection="1">
      <protection locked="0"/>
    </xf>
    <xf numFmtId="9" fontId="12" fillId="0" borderId="47" xfId="1" applyFont="1" applyBorder="1" applyAlignment="1" applyProtection="1">
      <alignment horizontal="center" vertical="center"/>
    </xf>
    <xf numFmtId="0" fontId="13" fillId="0" borderId="46" xfId="0" applyFont="1" applyBorder="1" applyAlignment="1" applyProtection="1">
      <alignment vertical="center" wrapText="1"/>
      <protection locked="0"/>
    </xf>
    <xf numFmtId="0" fontId="13" fillId="0" borderId="105" xfId="0" applyFont="1" applyBorder="1" applyAlignment="1" applyProtection="1">
      <alignment horizontal="center" vertical="center"/>
      <protection locked="0"/>
    </xf>
    <xf numFmtId="0" fontId="13" fillId="0" borderId="39" xfId="0" applyFont="1" applyBorder="1" applyAlignment="1" applyProtection="1">
      <alignment vertical="center" wrapText="1"/>
      <protection locked="0"/>
    </xf>
    <xf numFmtId="4" fontId="13" fillId="0" borderId="40" xfId="0" applyNumberFormat="1" applyFont="1" applyBorder="1" applyAlignment="1" applyProtection="1">
      <alignment horizontal="center" vertical="center" wrapText="1"/>
      <protection locked="0"/>
    </xf>
    <xf numFmtId="0" fontId="13" fillId="0" borderId="40" xfId="0" applyFont="1" applyBorder="1" applyAlignment="1" applyProtection="1">
      <alignment horizontal="left" vertical="center" wrapText="1"/>
      <protection locked="0"/>
    </xf>
    <xf numFmtId="2" fontId="19" fillId="0" borderId="55" xfId="0" applyNumberFormat="1" applyFont="1" applyBorder="1" applyAlignment="1" applyProtection="1">
      <alignment horizontal="left" vertical="center" wrapText="1"/>
      <protection locked="0"/>
    </xf>
    <xf numFmtId="2" fontId="19" fillId="0" borderId="51" xfId="0" applyNumberFormat="1" applyFont="1" applyBorder="1" applyAlignment="1" applyProtection="1">
      <alignment horizontal="center" vertical="center" wrapText="1"/>
      <protection locked="0"/>
    </xf>
    <xf numFmtId="0" fontId="12" fillId="0" borderId="47"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46" xfId="0" applyFont="1" applyBorder="1" applyAlignment="1" applyProtection="1">
      <alignment vertical="center" wrapText="1"/>
      <protection locked="0"/>
    </xf>
    <xf numFmtId="0" fontId="13" fillId="0" borderId="47" xfId="0" applyFont="1" applyBorder="1" applyAlignment="1" applyProtection="1">
      <alignment horizontal="left" vertical="center" wrapText="1"/>
      <protection locked="0"/>
    </xf>
    <xf numFmtId="9" fontId="12" fillId="0" borderId="108" xfId="1" applyFont="1" applyBorder="1" applyAlignment="1" applyProtection="1">
      <alignment horizontal="center" vertical="center"/>
    </xf>
    <xf numFmtId="169" fontId="12" fillId="0" borderId="108" xfId="1" applyNumberFormat="1" applyFont="1" applyBorder="1" applyAlignment="1" applyProtection="1">
      <alignment horizontal="center" vertical="center"/>
    </xf>
    <xf numFmtId="169" fontId="12" fillId="0" borderId="81" xfId="1" applyNumberFormat="1" applyFont="1" applyBorder="1" applyAlignment="1" applyProtection="1">
      <alignment horizontal="center" vertical="center"/>
    </xf>
    <xf numFmtId="2" fontId="0" fillId="0" borderId="70" xfId="0" applyNumberFormat="1" applyBorder="1" applyAlignment="1" applyProtection="1">
      <alignment horizontal="center" vertical="center"/>
      <protection locked="0"/>
    </xf>
    <xf numFmtId="2" fontId="12" fillId="0" borderId="0" xfId="0" applyNumberFormat="1" applyFont="1" applyAlignment="1" applyProtection="1">
      <alignment vertical="center"/>
      <protection locked="0"/>
    </xf>
    <xf numFmtId="0" fontId="0" fillId="0" borderId="0" xfId="0" applyAlignment="1">
      <alignment horizontal="center"/>
    </xf>
    <xf numFmtId="0" fontId="0" fillId="0" borderId="0" xfId="0" applyAlignment="1">
      <alignment horizontal="right"/>
    </xf>
    <xf numFmtId="0" fontId="5" fillId="0" borderId="111" xfId="0" applyFont="1" applyBorder="1" applyAlignment="1">
      <alignment horizontal="center" vertical="center"/>
    </xf>
    <xf numFmtId="0" fontId="5" fillId="0" borderId="0" xfId="0" applyFont="1" applyAlignment="1">
      <alignment horizontal="center"/>
    </xf>
    <xf numFmtId="0" fontId="31" fillId="0" borderId="35" xfId="0" applyFont="1" applyBorder="1" applyAlignment="1" applyProtection="1">
      <alignment horizontal="center" vertical="center"/>
      <protection locked="0"/>
    </xf>
    <xf numFmtId="10" fontId="5" fillId="0" borderId="111" xfId="0" applyNumberFormat="1" applyFont="1" applyBorder="1" applyAlignment="1">
      <alignment horizontal="center" vertical="center"/>
    </xf>
    <xf numFmtId="0" fontId="5" fillId="0" borderId="111" xfId="0" applyFont="1" applyBorder="1" applyAlignment="1">
      <alignment horizontal="center"/>
    </xf>
    <xf numFmtId="0" fontId="16" fillId="0" borderId="0" xfId="2" applyFont="1" applyFill="1" applyAlignment="1" applyProtection="1">
      <alignment horizontal="center" vertical="center"/>
      <protection locked="0"/>
    </xf>
    <xf numFmtId="0" fontId="14" fillId="0" borderId="45" xfId="0" applyFont="1" applyBorder="1" applyAlignment="1" applyProtection="1">
      <alignment vertical="center"/>
      <protection locked="0"/>
    </xf>
    <xf numFmtId="0" fontId="14"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33" fillId="5" borderId="39" xfId="0" applyFont="1" applyFill="1" applyBorder="1" applyAlignment="1" applyProtection="1">
      <alignment vertical="center"/>
      <protection locked="0"/>
    </xf>
    <xf numFmtId="4" fontId="13" fillId="6" borderId="40" xfId="0" applyNumberFormat="1" applyFont="1" applyFill="1" applyBorder="1" applyAlignment="1" applyProtection="1">
      <alignment horizontal="center" vertical="center"/>
      <protection locked="0"/>
    </xf>
    <xf numFmtId="0" fontId="13" fillId="5" borderId="40" xfId="0" applyFont="1" applyFill="1" applyBorder="1" applyAlignment="1" applyProtection="1">
      <alignment vertical="center"/>
      <protection locked="0"/>
    </xf>
    <xf numFmtId="0" fontId="13" fillId="5" borderId="41" xfId="0"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protection locked="0"/>
    </xf>
    <xf numFmtId="0" fontId="12" fillId="5" borderId="42"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2" fontId="12" fillId="5" borderId="41" xfId="0" applyNumberFormat="1" applyFont="1" applyFill="1" applyBorder="1" applyAlignment="1" applyProtection="1">
      <alignment horizontal="center" vertical="center"/>
      <protection locked="0"/>
    </xf>
    <xf numFmtId="2" fontId="12" fillId="5" borderId="44" xfId="0" applyNumberFormat="1" applyFont="1" applyFill="1" applyBorder="1" applyAlignment="1" applyProtection="1">
      <alignment horizontal="center" vertical="center"/>
      <protection locked="0"/>
    </xf>
    <xf numFmtId="0" fontId="12" fillId="5" borderId="86" xfId="0" applyFont="1" applyFill="1" applyBorder="1" applyAlignment="1" applyProtection="1">
      <alignment horizontal="center" vertical="center"/>
      <protection locked="0"/>
    </xf>
    <xf numFmtId="0" fontId="12" fillId="5" borderId="87" xfId="0" applyFont="1" applyFill="1" applyBorder="1" applyAlignment="1" applyProtection="1">
      <alignment horizontal="center" vertical="center"/>
      <protection locked="0"/>
    </xf>
    <xf numFmtId="2" fontId="12" fillId="5" borderId="88" xfId="0" applyNumberFormat="1" applyFont="1" applyFill="1" applyBorder="1" applyAlignment="1" applyProtection="1">
      <alignment horizontal="center" vertical="center"/>
      <protection locked="0"/>
    </xf>
    <xf numFmtId="167" fontId="12" fillId="0" borderId="0" xfId="1" applyNumberFormat="1" applyFont="1" applyAlignment="1" applyProtection="1">
      <alignment horizontal="center" vertical="center"/>
    </xf>
    <xf numFmtId="167" fontId="12" fillId="0" borderId="78" xfId="1" applyNumberFormat="1" applyFont="1" applyBorder="1" applyAlignment="1" applyProtection="1">
      <alignment horizontal="center" vertical="center"/>
    </xf>
    <xf numFmtId="9" fontId="12" fillId="0" borderId="78" xfId="1" applyFont="1" applyBorder="1" applyAlignment="1" applyProtection="1">
      <alignment horizontal="center" vertical="center"/>
    </xf>
    <xf numFmtId="167" fontId="12" fillId="0" borderId="47" xfId="1" applyNumberFormat="1" applyFont="1" applyBorder="1" applyAlignment="1" applyProtection="1">
      <alignment horizontal="center" vertical="center"/>
    </xf>
    <xf numFmtId="167" fontId="12" fillId="0" borderId="81" xfId="1" applyNumberFormat="1" applyFont="1" applyBorder="1" applyAlignment="1" applyProtection="1">
      <alignment horizontal="center" vertical="center"/>
    </xf>
    <xf numFmtId="167" fontId="12" fillId="0" borderId="81" xfId="1" applyNumberFormat="1" applyFont="1" applyFill="1" applyBorder="1" applyAlignment="1" applyProtection="1">
      <alignment horizontal="center" vertical="center"/>
    </xf>
    <xf numFmtId="0" fontId="26" fillId="0" borderId="0" xfId="0" applyFont="1" applyAlignment="1" applyProtection="1">
      <alignment horizontal="center" vertical="center"/>
      <protection locked="0"/>
    </xf>
    <xf numFmtId="0" fontId="20" fillId="9" borderId="59" xfId="0" applyFont="1" applyFill="1" applyBorder="1" applyAlignment="1" applyProtection="1">
      <alignment vertical="center"/>
      <protection locked="0"/>
    </xf>
    <xf numFmtId="4" fontId="20" fillId="9" borderId="60" xfId="0" applyNumberFormat="1" applyFont="1" applyFill="1" applyBorder="1" applyAlignment="1" applyProtection="1">
      <alignment horizontal="center" vertical="center"/>
      <protection locked="0"/>
    </xf>
    <xf numFmtId="0" fontId="20" fillId="9" borderId="60" xfId="0" applyFont="1" applyFill="1" applyBorder="1" applyAlignment="1" applyProtection="1">
      <alignment vertical="center"/>
      <protection locked="0"/>
    </xf>
    <xf numFmtId="0" fontId="20" fillId="9" borderId="61" xfId="0" applyFont="1" applyFill="1" applyBorder="1" applyAlignment="1" applyProtection="1">
      <alignment horizontal="center" vertical="center"/>
      <protection locked="0"/>
    </xf>
    <xf numFmtId="2" fontId="14" fillId="0" borderId="1" xfId="0" applyNumberFormat="1" applyFont="1" applyBorder="1" applyAlignment="1" applyProtection="1">
      <alignment horizontal="left" vertical="center"/>
      <protection locked="0"/>
    </xf>
    <xf numFmtId="2" fontId="14" fillId="0" borderId="59" xfId="0" applyNumberFormat="1" applyFont="1" applyBorder="1" applyAlignment="1" applyProtection="1">
      <alignment horizontal="center" vertical="center"/>
      <protection locked="0"/>
    </xf>
    <xf numFmtId="2" fontId="14" fillId="0" borderId="60" xfId="0" applyNumberFormat="1"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20" fillId="0" borderId="0" xfId="0" applyFont="1" applyAlignment="1" applyProtection="1">
      <alignment vertical="center"/>
      <protection locked="0"/>
    </xf>
    <xf numFmtId="4" fontId="20"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0" fillId="11" borderId="61" xfId="0" applyFont="1" applyFill="1" applyBorder="1" applyAlignment="1" applyProtection="1">
      <alignment horizontal="center" vertical="center"/>
      <protection locked="0"/>
    </xf>
    <xf numFmtId="0" fontId="14" fillId="0" borderId="66" xfId="0" applyFont="1" applyBorder="1" applyAlignment="1" applyProtection="1">
      <alignment horizontal="left" vertical="center"/>
      <protection locked="0"/>
    </xf>
    <xf numFmtId="0" fontId="14" fillId="0" borderId="64" xfId="0" applyFont="1" applyBorder="1" applyAlignment="1" applyProtection="1">
      <alignment horizontal="center" vertical="center"/>
      <protection locked="0"/>
    </xf>
    <xf numFmtId="0" fontId="34" fillId="0" borderId="0" xfId="0" applyFont="1" applyAlignment="1" applyProtection="1">
      <alignment vertical="center"/>
      <protection locked="0"/>
    </xf>
    <xf numFmtId="4" fontId="34" fillId="0" borderId="0" xfId="0" applyNumberFormat="1" applyFont="1" applyAlignment="1" applyProtection="1">
      <alignment horizontal="center" vertical="center"/>
      <protection locked="0"/>
    </xf>
    <xf numFmtId="0" fontId="32" fillId="0" borderId="0" xfId="0" applyFont="1" applyAlignment="1" applyProtection="1">
      <alignment vertical="center"/>
      <protection locked="0"/>
    </xf>
    <xf numFmtId="4" fontId="34" fillId="6" borderId="40" xfId="0" applyNumberFormat="1" applyFont="1" applyFill="1" applyBorder="1" applyAlignment="1" applyProtection="1">
      <alignment horizontal="center" vertical="center"/>
      <protection locked="0"/>
    </xf>
    <xf numFmtId="0" fontId="34" fillId="5" borderId="40" xfId="0" applyFont="1" applyFill="1" applyBorder="1" applyAlignment="1" applyProtection="1">
      <alignment vertical="center"/>
      <protection locked="0"/>
    </xf>
    <xf numFmtId="0" fontId="34" fillId="5" borderId="41"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2" fontId="12" fillId="5" borderId="68" xfId="0" applyNumberFormat="1" applyFont="1" applyFill="1" applyBorder="1" applyAlignment="1" applyProtection="1">
      <alignment horizontal="center" vertical="center"/>
      <protection locked="0"/>
    </xf>
    <xf numFmtId="2" fontId="12" fillId="5" borderId="6" xfId="0" applyNumberFormat="1" applyFont="1" applyFill="1" applyBorder="1" applyAlignment="1" applyProtection="1">
      <alignment horizontal="center" vertical="center"/>
      <protection locked="0"/>
    </xf>
    <xf numFmtId="9" fontId="12" fillId="0" borderId="8" xfId="1" applyFont="1" applyFill="1" applyBorder="1" applyAlignment="1" applyProtection="1">
      <alignment horizontal="center" vertical="center"/>
    </xf>
    <xf numFmtId="2" fontId="14" fillId="0" borderId="59" xfId="0" applyNumberFormat="1" applyFont="1" applyBorder="1" applyAlignment="1" applyProtection="1">
      <alignment horizontal="left" vertical="center"/>
      <protection locked="0"/>
    </xf>
    <xf numFmtId="0" fontId="14" fillId="0" borderId="60" xfId="0" applyFont="1" applyBorder="1" applyAlignment="1" applyProtection="1">
      <alignment horizontal="center" vertical="center"/>
      <protection locked="0"/>
    </xf>
    <xf numFmtId="0" fontId="14" fillId="0" borderId="38" xfId="0" applyFont="1" applyBorder="1" applyAlignment="1" applyProtection="1">
      <alignment vertical="center"/>
      <protection locked="0"/>
    </xf>
    <xf numFmtId="0" fontId="20" fillId="9" borderId="1" xfId="0" applyFont="1" applyFill="1" applyBorder="1" applyAlignment="1" applyProtection="1">
      <alignment vertical="center"/>
      <protection locked="0"/>
    </xf>
    <xf numFmtId="4" fontId="20" fillId="9" borderId="30" xfId="0" applyNumberFormat="1" applyFont="1" applyFill="1" applyBorder="1" applyAlignment="1" applyProtection="1">
      <alignment horizontal="center" vertical="center"/>
      <protection locked="0"/>
    </xf>
    <xf numFmtId="0" fontId="20" fillId="9" borderId="71" xfId="0" applyFont="1" applyFill="1" applyBorder="1" applyAlignment="1" applyProtection="1">
      <alignment vertical="center"/>
      <protection locked="0"/>
    </xf>
    <xf numFmtId="169" fontId="12" fillId="0" borderId="0" xfId="1" applyNumberFormat="1" applyFont="1" applyAlignment="1" applyProtection="1">
      <alignment horizontal="center" vertical="center"/>
    </xf>
    <xf numFmtId="169" fontId="12" fillId="0" borderId="0" xfId="1" applyNumberFormat="1" applyFont="1" applyBorder="1" applyAlignment="1" applyProtection="1">
      <alignment horizontal="center" vertical="center"/>
    </xf>
    <xf numFmtId="167" fontId="12" fillId="0" borderId="0" xfId="1" applyNumberFormat="1" applyFont="1" applyBorder="1" applyAlignment="1" applyProtection="1">
      <alignment horizontal="center" vertical="center"/>
    </xf>
    <xf numFmtId="0" fontId="36" fillId="9" borderId="59" xfId="0" applyFont="1" applyFill="1" applyBorder="1" applyAlignment="1" applyProtection="1">
      <alignment horizontal="left" vertical="center"/>
      <protection locked="0"/>
    </xf>
    <xf numFmtId="4" fontId="36" fillId="9" borderId="60" xfId="0" applyNumberFormat="1" applyFont="1" applyFill="1" applyBorder="1" applyAlignment="1" applyProtection="1">
      <alignment horizontal="center" vertical="center"/>
      <protection locked="0"/>
    </xf>
    <xf numFmtId="0" fontId="36" fillId="9" borderId="60" xfId="0" applyFont="1" applyFill="1" applyBorder="1" applyAlignment="1" applyProtection="1">
      <alignment vertical="center"/>
      <protection locked="0"/>
    </xf>
    <xf numFmtId="0" fontId="36" fillId="9" borderId="61"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10" borderId="59" xfId="0" applyFont="1" applyFill="1" applyBorder="1" applyAlignment="1" applyProtection="1">
      <alignment horizontal="left" vertical="center"/>
      <protection locked="0"/>
    </xf>
    <xf numFmtId="0" fontId="2" fillId="10" borderId="60" xfId="0" applyFont="1" applyFill="1" applyBorder="1" applyAlignment="1" applyProtection="1">
      <alignment horizontal="center" vertical="center"/>
      <protection locked="0"/>
    </xf>
    <xf numFmtId="9" fontId="2" fillId="10" borderId="60" xfId="1" applyFont="1" applyFill="1" applyBorder="1" applyAlignment="1" applyProtection="1">
      <alignment horizontal="center" vertical="center"/>
      <protection locked="0"/>
    </xf>
    <xf numFmtId="2" fontId="2" fillId="10" borderId="6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left" vertical="center"/>
      <protection locked="0"/>
    </xf>
    <xf numFmtId="0" fontId="2" fillId="10" borderId="2" xfId="0" applyFont="1" applyFill="1" applyBorder="1" applyAlignment="1" applyProtection="1">
      <alignment horizontal="center" vertical="center"/>
      <protection locked="0"/>
    </xf>
    <xf numFmtId="0" fontId="36" fillId="9" borderId="1" xfId="0" applyFont="1" applyFill="1" applyBorder="1" applyAlignment="1" applyProtection="1">
      <alignment vertical="center"/>
      <protection locked="0"/>
    </xf>
    <xf numFmtId="4" fontId="36" fillId="9" borderId="2" xfId="0" applyNumberFormat="1" applyFont="1" applyFill="1" applyBorder="1" applyAlignment="1" applyProtection="1">
      <alignment horizontal="center" vertical="center"/>
      <protection locked="0"/>
    </xf>
    <xf numFmtId="2" fontId="2" fillId="10" borderId="2" xfId="0" applyNumberFormat="1" applyFont="1" applyFill="1" applyBorder="1" applyAlignment="1" applyProtection="1">
      <alignment horizontal="left" vertical="center"/>
      <protection locked="0"/>
    </xf>
    <xf numFmtId="0" fontId="36" fillId="9" borderId="29" xfId="0" applyFont="1" applyFill="1" applyBorder="1" applyAlignment="1" applyProtection="1">
      <alignment horizontal="center" vertical="center"/>
      <protection locked="0"/>
    </xf>
    <xf numFmtId="2" fontId="2" fillId="11" borderId="59" xfId="0" applyNumberFormat="1" applyFont="1" applyFill="1" applyBorder="1" applyAlignment="1" applyProtection="1">
      <alignment horizontal="left" vertical="center"/>
      <protection locked="0"/>
    </xf>
    <xf numFmtId="2" fontId="2" fillId="11" borderId="60" xfId="0" applyNumberFormat="1" applyFont="1" applyFill="1" applyBorder="1" applyAlignment="1" applyProtection="1">
      <alignment horizontal="center" vertical="center"/>
      <protection locked="0"/>
    </xf>
    <xf numFmtId="9" fontId="2" fillId="11" borderId="60" xfId="1" applyFont="1" applyFill="1" applyBorder="1" applyAlignment="1" applyProtection="1">
      <alignment horizontal="center" vertical="center"/>
      <protection locked="0"/>
    </xf>
    <xf numFmtId="0" fontId="0" fillId="11" borderId="2" xfId="0" applyFill="1" applyBorder="1" applyAlignment="1" applyProtection="1">
      <alignment vertical="center"/>
      <protection locked="0"/>
    </xf>
    <xf numFmtId="2" fontId="2" fillId="10" borderId="62" xfId="0" applyNumberFormat="1" applyFont="1" applyFill="1" applyBorder="1" applyAlignment="1" applyProtection="1">
      <alignment horizontal="center" vertical="center"/>
      <protection locked="0"/>
    </xf>
    <xf numFmtId="2" fontId="2" fillId="0" borderId="60" xfId="0" applyNumberFormat="1" applyFont="1" applyBorder="1" applyAlignment="1" applyProtection="1">
      <alignment horizontal="center" vertical="center"/>
      <protection locked="0"/>
    </xf>
    <xf numFmtId="9" fontId="2" fillId="0" borderId="60" xfId="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2" fontId="2" fillId="0" borderId="59" xfId="0" applyNumberFormat="1" applyFont="1" applyBorder="1" applyAlignment="1" applyProtection="1">
      <alignment horizontal="left" vertical="center"/>
      <protection locked="0"/>
    </xf>
    <xf numFmtId="2" fontId="2" fillId="0" borderId="62" xfId="0" applyNumberFormat="1" applyFont="1" applyBorder="1" applyAlignment="1" applyProtection="1">
      <alignment horizontal="center" vertical="center"/>
      <protection locked="0"/>
    </xf>
    <xf numFmtId="0" fontId="0" fillId="0" borderId="72" xfId="0" applyBorder="1" applyAlignment="1" applyProtection="1">
      <alignment vertical="center"/>
      <protection locked="0"/>
    </xf>
    <xf numFmtId="0" fontId="35" fillId="0" borderId="0" xfId="0" applyFont="1" applyAlignment="1" applyProtection="1">
      <alignment vertical="center"/>
      <protection locked="0"/>
    </xf>
    <xf numFmtId="0" fontId="15" fillId="0" borderId="81" xfId="0" applyFont="1" applyBorder="1" applyAlignment="1" applyProtection="1">
      <alignment vertical="center" wrapText="1"/>
      <protection locked="0"/>
    </xf>
    <xf numFmtId="2" fontId="2" fillId="10" borderId="60"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10" borderId="59" xfId="0" applyFont="1" applyFill="1" applyBorder="1" applyAlignment="1" applyProtection="1">
      <alignment horizontal="center" vertical="center"/>
      <protection locked="0"/>
    </xf>
    <xf numFmtId="169" fontId="12" fillId="0" borderId="47" xfId="1" applyNumberFormat="1" applyFont="1" applyBorder="1" applyAlignment="1" applyProtection="1">
      <alignment horizontal="center" vertical="center"/>
    </xf>
    <xf numFmtId="0" fontId="2" fillId="0" borderId="106" xfId="0" applyFont="1" applyBorder="1" applyAlignment="1" applyProtection="1">
      <alignment vertical="center"/>
      <protection locked="0"/>
    </xf>
    <xf numFmtId="0" fontId="2" fillId="0" borderId="91" xfId="0" applyFont="1" applyBorder="1" applyAlignment="1" applyProtection="1">
      <alignment vertical="center"/>
      <protection locked="0"/>
    </xf>
    <xf numFmtId="0" fontId="1" fillId="0" borderId="0" xfId="0" applyFont="1" applyAlignment="1" applyProtection="1">
      <alignment vertical="center"/>
      <protection locked="0"/>
    </xf>
    <xf numFmtId="0" fontId="4" fillId="0" borderId="0" xfId="0" applyFont="1" applyAlignment="1" applyProtection="1">
      <alignment horizontal="right" vertical="center"/>
      <protection locked="0"/>
    </xf>
    <xf numFmtId="3" fontId="1" fillId="0" borderId="0" xfId="0" applyNumberFormat="1" applyFont="1" applyAlignment="1" applyProtection="1">
      <alignment vertical="center"/>
      <protection locked="0"/>
    </xf>
    <xf numFmtId="10" fontId="1" fillId="0" borderId="0" xfId="0" applyNumberFormat="1" applyFont="1" applyAlignment="1" applyProtection="1">
      <alignment vertical="center"/>
      <protection locked="0"/>
    </xf>
    <xf numFmtId="0" fontId="0" fillId="0" borderId="43" xfId="0" applyBorder="1" applyAlignment="1" applyProtection="1">
      <alignment vertical="center"/>
      <protection locked="0"/>
    </xf>
    <xf numFmtId="0" fontId="0" fillId="0" borderId="70" xfId="0" applyBorder="1" applyAlignment="1" applyProtection="1">
      <alignment vertical="center"/>
      <protection locked="0"/>
    </xf>
    <xf numFmtId="0" fontId="0" fillId="0" borderId="43" xfId="0" applyBorder="1" applyProtection="1">
      <protection locked="0"/>
    </xf>
    <xf numFmtId="0" fontId="0" fillId="0" borderId="70"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41" fillId="0" borderId="0" xfId="0" applyFont="1" applyAlignment="1" applyProtection="1">
      <alignment horizontal="left" vertical="center"/>
      <protection locked="0"/>
    </xf>
    <xf numFmtId="0" fontId="0" fillId="13" borderId="0" xfId="0" applyFill="1" applyProtection="1">
      <protection locked="0"/>
    </xf>
    <xf numFmtId="0" fontId="4" fillId="13" borderId="0" xfId="0" applyFont="1" applyFill="1" applyAlignment="1" applyProtection="1">
      <alignment horizontal="right" vertical="center"/>
      <protection locked="0"/>
    </xf>
    <xf numFmtId="0" fontId="1" fillId="13" borderId="0" xfId="0" applyFont="1" applyFill="1" applyAlignment="1" applyProtection="1">
      <alignment vertical="center"/>
      <protection locked="0"/>
    </xf>
    <xf numFmtId="4" fontId="0" fillId="13" borderId="30" xfId="0" applyNumberFormat="1" applyFill="1" applyBorder="1" applyAlignment="1" applyProtection="1">
      <alignment horizontal="center" vertical="center"/>
      <protection locked="0"/>
    </xf>
    <xf numFmtId="4" fontId="12" fillId="13" borderId="30" xfId="0" applyNumberFormat="1" applyFont="1" applyFill="1" applyBorder="1" applyAlignment="1" applyProtection="1">
      <alignment horizontal="center" vertical="center"/>
      <protection locked="0"/>
    </xf>
    <xf numFmtId="4" fontId="1" fillId="0" borderId="0" xfId="0" applyNumberFormat="1" applyFont="1" applyAlignment="1" applyProtection="1">
      <alignment horizontal="center" vertical="center"/>
      <protection locked="0"/>
    </xf>
    <xf numFmtId="9" fontId="2" fillId="4" borderId="8" xfId="1" applyFont="1" applyFill="1" applyBorder="1" applyAlignment="1" applyProtection="1">
      <alignment horizontal="center"/>
    </xf>
    <xf numFmtId="0" fontId="5" fillId="0" borderId="0" xfId="0" applyFont="1" applyAlignment="1">
      <alignment horizontal="center" vertical="center"/>
    </xf>
    <xf numFmtId="0" fontId="16" fillId="0" borderId="47" xfId="0" applyFont="1" applyBorder="1" applyAlignment="1" applyProtection="1">
      <alignment vertical="center" wrapText="1"/>
      <protection locked="0"/>
    </xf>
    <xf numFmtId="0" fontId="43" fillId="0" borderId="0" xfId="3" applyFont="1"/>
    <xf numFmtId="0" fontId="44" fillId="0" borderId="0" xfId="3"/>
    <xf numFmtId="0" fontId="45" fillId="0" borderId="0" xfId="3" applyFont="1" applyAlignment="1">
      <alignment vertical="center"/>
    </xf>
    <xf numFmtId="0" fontId="43" fillId="0" borderId="0" xfId="3" applyFont="1" applyAlignment="1">
      <alignment vertical="center"/>
    </xf>
    <xf numFmtId="0" fontId="37" fillId="0" borderId="0" xfId="3" applyFont="1" applyAlignment="1">
      <alignment horizontal="right" vertical="center" wrapText="1"/>
    </xf>
    <xf numFmtId="0" fontId="43" fillId="0" borderId="123" xfId="3" applyFont="1" applyBorder="1" applyAlignment="1">
      <alignment vertical="center"/>
    </xf>
    <xf numFmtId="0" fontId="46" fillId="0" borderId="0" xfId="3" applyFont="1" applyAlignment="1">
      <alignment horizontal="right" vertical="center"/>
    </xf>
    <xf numFmtId="3" fontId="43" fillId="0" borderId="123" xfId="3" applyNumberFormat="1" applyFont="1" applyBorder="1" applyAlignment="1">
      <alignment vertical="center"/>
    </xf>
    <xf numFmtId="3" fontId="43" fillId="0" borderId="0" xfId="3" applyNumberFormat="1" applyFont="1" applyAlignment="1">
      <alignment vertical="center"/>
    </xf>
    <xf numFmtId="10" fontId="43" fillId="0" borderId="123" xfId="3" applyNumberFormat="1" applyFont="1" applyBorder="1" applyAlignment="1">
      <alignment vertical="center"/>
    </xf>
    <xf numFmtId="10" fontId="43" fillId="0" borderId="0" xfId="3" applyNumberFormat="1" applyFont="1" applyAlignment="1">
      <alignment vertical="center"/>
    </xf>
    <xf numFmtId="0" fontId="45" fillId="0" borderId="0" xfId="3" applyFont="1"/>
    <xf numFmtId="2" fontId="43" fillId="0" borderId="123" xfId="3" applyNumberFormat="1" applyFont="1" applyBorder="1" applyAlignment="1">
      <alignment vertical="center"/>
    </xf>
    <xf numFmtId="2" fontId="19" fillId="0" borderId="124" xfId="0" applyNumberFormat="1" applyFont="1" applyBorder="1" applyAlignment="1" applyProtection="1">
      <alignment vertical="center" wrapText="1"/>
      <protection locked="0"/>
    </xf>
    <xf numFmtId="4" fontId="19" fillId="0" borderId="125" xfId="0" applyNumberFormat="1" applyFont="1" applyBorder="1" applyAlignment="1" applyProtection="1">
      <alignment horizontal="center" vertical="center" wrapText="1"/>
      <protection locked="0"/>
    </xf>
    <xf numFmtId="0" fontId="22" fillId="0" borderId="125" xfId="0" applyFont="1" applyBorder="1" applyAlignment="1" applyProtection="1">
      <alignment vertical="center" wrapText="1"/>
      <protection locked="0"/>
    </xf>
    <xf numFmtId="2" fontId="34" fillId="0" borderId="47" xfId="0" applyNumberFormat="1" applyFont="1" applyBorder="1" applyAlignment="1" applyProtection="1">
      <alignment vertical="center" wrapText="1"/>
      <protection locked="0"/>
    </xf>
    <xf numFmtId="0" fontId="13" fillId="0" borderId="51" xfId="0" applyFont="1" applyBorder="1" applyAlignment="1" applyProtection="1">
      <alignment vertical="center" wrapText="1"/>
      <protection locked="0"/>
    </xf>
    <xf numFmtId="0" fontId="13" fillId="0" borderId="52" xfId="0" applyFont="1" applyBorder="1" applyAlignment="1" applyProtection="1">
      <alignment horizontal="center" vertical="center"/>
      <protection locked="0"/>
    </xf>
    <xf numFmtId="0" fontId="13" fillId="0" borderId="55" xfId="0" applyFont="1" applyBorder="1" applyAlignment="1" applyProtection="1">
      <alignment horizontal="left" vertical="center" wrapText="1"/>
      <protection locked="0"/>
    </xf>
    <xf numFmtId="4" fontId="13" fillId="0" borderId="51" xfId="0" applyNumberFormat="1" applyFont="1" applyBorder="1" applyAlignment="1" applyProtection="1">
      <alignment horizontal="center" vertical="center" wrapText="1"/>
      <protection locked="0"/>
    </xf>
    <xf numFmtId="9" fontId="12" fillId="0" borderId="100" xfId="1" applyFont="1" applyBorder="1" applyAlignment="1" applyProtection="1">
      <alignment horizontal="center" vertical="center"/>
    </xf>
    <xf numFmtId="9" fontId="12" fillId="0" borderId="102" xfId="1" applyFont="1" applyBorder="1" applyAlignment="1" applyProtection="1">
      <alignment horizontal="center" vertical="center"/>
    </xf>
    <xf numFmtId="0" fontId="20" fillId="0" borderId="47" xfId="0" applyFont="1" applyBorder="1" applyAlignment="1" applyProtection="1">
      <alignment vertical="center" wrapText="1"/>
      <protection locked="0"/>
    </xf>
    <xf numFmtId="9" fontId="12" fillId="0" borderId="125" xfId="1" applyFont="1" applyBorder="1" applyAlignment="1" applyProtection="1">
      <alignment horizontal="center" vertical="center"/>
    </xf>
    <xf numFmtId="9" fontId="12" fillId="0" borderId="129" xfId="1" applyFont="1" applyBorder="1" applyAlignment="1" applyProtection="1">
      <alignment horizontal="center" vertical="center"/>
    </xf>
    <xf numFmtId="10" fontId="12" fillId="0" borderId="81" xfId="1" applyNumberFormat="1" applyFont="1" applyBorder="1" applyAlignment="1" applyProtection="1">
      <alignment horizontal="center" vertical="center"/>
    </xf>
    <xf numFmtId="10" fontId="12" fillId="0" borderId="0" xfId="1" applyNumberFormat="1" applyFont="1" applyAlignment="1" applyProtection="1">
      <alignment horizontal="center" vertical="center"/>
    </xf>
    <xf numFmtId="0" fontId="5" fillId="0" borderId="112" xfId="0" applyFont="1" applyBorder="1" applyAlignment="1">
      <alignment horizontal="center" vertical="center" wrapText="1"/>
    </xf>
    <xf numFmtId="0" fontId="5" fillId="0" borderId="112" xfId="0" applyFont="1" applyBorder="1" applyAlignment="1">
      <alignment horizontal="center" vertical="center"/>
    </xf>
    <xf numFmtId="0" fontId="5" fillId="0" borderId="131" xfId="0" applyFont="1" applyBorder="1" applyAlignment="1">
      <alignment horizontal="center" vertical="center"/>
    </xf>
    <xf numFmtId="0" fontId="5" fillId="4" borderId="111" xfId="0" applyFont="1" applyFill="1" applyBorder="1" applyAlignment="1">
      <alignment horizontal="center" vertical="center"/>
    </xf>
    <xf numFmtId="0" fontId="5" fillId="4" borderId="132" xfId="0" applyFont="1" applyFill="1" applyBorder="1" applyAlignment="1">
      <alignment horizontal="center"/>
    </xf>
    <xf numFmtId="0" fontId="5" fillId="4" borderId="113" xfId="0" applyFont="1" applyFill="1" applyBorder="1" applyAlignment="1">
      <alignment horizontal="center"/>
    </xf>
    <xf numFmtId="9" fontId="5" fillId="0" borderId="132" xfId="0" applyNumberFormat="1" applyFont="1" applyBorder="1" applyAlignment="1">
      <alignment horizontal="center"/>
    </xf>
    <xf numFmtId="9" fontId="5" fillId="0" borderId="113" xfId="0" applyNumberFormat="1" applyFont="1"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2" fontId="29" fillId="0" borderId="111" xfId="0" applyNumberFormat="1" applyFont="1" applyBorder="1" applyAlignment="1" applyProtection="1">
      <alignment vertical="center" wrapText="1"/>
      <protection locked="0"/>
    </xf>
    <xf numFmtId="2" fontId="29" fillId="0" borderId="111" xfId="0" applyNumberFormat="1" applyFont="1" applyBorder="1" applyAlignment="1" applyProtection="1">
      <alignment horizontal="left" vertical="center" wrapText="1"/>
      <protection locked="0"/>
    </xf>
    <xf numFmtId="0" fontId="5" fillId="0" borderId="111" xfId="0" applyFont="1" applyBorder="1" applyAlignment="1">
      <alignment vertical="center"/>
    </xf>
    <xf numFmtId="0" fontId="5" fillId="0" borderId="111" xfId="0" applyFont="1" applyBorder="1" applyAlignment="1">
      <alignment vertical="center" wrapText="1"/>
    </xf>
    <xf numFmtId="0" fontId="30" fillId="0" borderId="111" xfId="0" applyFont="1" applyBorder="1" applyAlignment="1" applyProtection="1">
      <alignment vertical="center" wrapText="1"/>
      <protection locked="0"/>
    </xf>
    <xf numFmtId="0" fontId="28" fillId="0" borderId="111" xfId="0" applyFont="1" applyBorder="1" applyAlignment="1" applyProtection="1">
      <alignment vertical="center" wrapText="1"/>
      <protection locked="0"/>
    </xf>
    <xf numFmtId="0" fontId="5" fillId="0" borderId="111" xfId="0" applyFont="1" applyBorder="1" applyAlignment="1" applyProtection="1">
      <alignment vertical="center" wrapText="1"/>
      <protection locked="0"/>
    </xf>
    <xf numFmtId="4" fontId="12" fillId="8" borderId="18" xfId="0" applyNumberFormat="1" applyFont="1" applyFill="1" applyBorder="1" applyAlignment="1" applyProtection="1">
      <alignment horizontal="center" vertical="center"/>
      <protection locked="0"/>
    </xf>
    <xf numFmtId="4" fontId="12" fillId="8" borderId="19" xfId="0" applyNumberFormat="1" applyFont="1" applyFill="1" applyBorder="1" applyAlignment="1" applyProtection="1">
      <alignment horizontal="center" vertical="center"/>
      <protection locked="0"/>
    </xf>
    <xf numFmtId="10" fontId="12" fillId="8" borderId="18" xfId="0" applyNumberFormat="1" applyFont="1" applyFill="1" applyBorder="1" applyAlignment="1" applyProtection="1">
      <alignment horizontal="center" vertical="center"/>
      <protection locked="0"/>
    </xf>
    <xf numFmtId="10" fontId="12" fillId="8" borderId="49" xfId="0" applyNumberFormat="1"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51" fillId="0" borderId="34" xfId="0" applyFont="1" applyBorder="1" applyAlignment="1" applyProtection="1">
      <alignment horizontal="center" vertical="center"/>
      <protection locked="0"/>
    </xf>
    <xf numFmtId="0" fontId="51" fillId="0" borderId="35" xfId="0" applyFont="1" applyBorder="1" applyAlignment="1" applyProtection="1">
      <alignment horizontal="center" vertical="center" wrapText="1"/>
      <protection locked="0"/>
    </xf>
    <xf numFmtId="0" fontId="51" fillId="0" borderId="35" xfId="0" applyFont="1" applyBorder="1" applyAlignment="1" applyProtection="1">
      <alignment horizontal="center" vertical="center"/>
      <protection locked="0"/>
    </xf>
    <xf numFmtId="0" fontId="51" fillId="0" borderId="36" xfId="0" applyFont="1" applyBorder="1" applyAlignment="1" applyProtection="1">
      <alignment horizontal="center" vertical="center" wrapText="1"/>
      <protection locked="0"/>
    </xf>
    <xf numFmtId="0" fontId="51" fillId="0" borderId="34" xfId="0" applyFont="1" applyBorder="1" applyAlignment="1" applyProtection="1">
      <alignment horizontal="center" vertical="center" wrapText="1"/>
      <protection locked="0"/>
    </xf>
    <xf numFmtId="2" fontId="51" fillId="0" borderId="37" xfId="0" applyNumberFormat="1" applyFont="1" applyBorder="1" applyAlignment="1" applyProtection="1">
      <alignment horizontal="center" vertical="center" wrapText="1"/>
      <protection locked="0"/>
    </xf>
    <xf numFmtId="2" fontId="51" fillId="0" borderId="36" xfId="0" applyNumberFormat="1" applyFont="1" applyBorder="1" applyAlignment="1" applyProtection="1">
      <alignment horizontal="center" vertical="center" wrapText="1"/>
      <protection locked="0"/>
    </xf>
    <xf numFmtId="0" fontId="52" fillId="0" borderId="10" xfId="0" applyFont="1" applyBorder="1" applyAlignment="1" applyProtection="1">
      <alignment vertical="center"/>
      <protection locked="0"/>
    </xf>
    <xf numFmtId="0" fontId="0" fillId="0" borderId="4" xfId="0" applyBorder="1" applyAlignment="1" applyProtection="1">
      <alignment vertical="center"/>
      <protection locked="0"/>
    </xf>
    <xf numFmtId="0" fontId="31" fillId="0" borderId="48" xfId="0" applyFont="1" applyBorder="1" applyAlignment="1" applyProtection="1">
      <alignment horizontal="center" vertical="center"/>
      <protection locked="0"/>
    </xf>
    <xf numFmtId="0" fontId="53" fillId="0" borderId="48" xfId="0" applyFont="1" applyBorder="1" applyAlignment="1" applyProtection="1">
      <alignment horizontal="center" vertical="center"/>
      <protection locked="0"/>
    </xf>
    <xf numFmtId="0" fontId="53" fillId="0" borderId="52" xfId="0" applyFont="1" applyBorder="1" applyAlignment="1" applyProtection="1">
      <alignment horizontal="center" vertical="center"/>
      <protection locked="0"/>
    </xf>
    <xf numFmtId="0" fontId="53" fillId="0" borderId="76"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54" fillId="0" borderId="96" xfId="0" applyFont="1" applyBorder="1" applyAlignment="1" applyProtection="1">
      <alignment horizontal="center" vertical="center"/>
      <protection locked="0"/>
    </xf>
    <xf numFmtId="0" fontId="54" fillId="0" borderId="126" xfId="0" applyFont="1" applyBorder="1" applyAlignment="1" applyProtection="1">
      <alignment horizontal="center" vertical="center"/>
      <protection locked="0"/>
    </xf>
    <xf numFmtId="0" fontId="54" fillId="0" borderId="97" xfId="0" applyFont="1" applyBorder="1" applyAlignment="1" applyProtection="1">
      <alignment horizontal="center" vertical="center"/>
      <protection locked="0"/>
    </xf>
    <xf numFmtId="2" fontId="54" fillId="0" borderId="48" xfId="0" applyNumberFormat="1" applyFont="1" applyBorder="1" applyAlignment="1" applyProtection="1">
      <alignment horizontal="center" vertical="center"/>
      <protection locked="0"/>
    </xf>
    <xf numFmtId="0" fontId="0" fillId="3" borderId="1" xfId="0" applyFill="1" applyBorder="1" applyProtection="1">
      <protection locked="0"/>
    </xf>
    <xf numFmtId="0" fontId="0" fillId="3" borderId="2" xfId="0" applyFill="1" applyBorder="1" applyProtection="1">
      <protection locked="0"/>
    </xf>
    <xf numFmtId="9" fontId="0" fillId="4" borderId="22" xfId="1" applyFont="1" applyFill="1" applyBorder="1" applyAlignment="1" applyProtection="1">
      <alignment horizontal="center"/>
    </xf>
    <xf numFmtId="9" fontId="0" fillId="4" borderId="20" xfId="1" applyFont="1" applyFill="1" applyBorder="1" applyAlignment="1" applyProtection="1">
      <alignment horizontal="center"/>
    </xf>
    <xf numFmtId="9" fontId="0" fillId="4" borderId="27" xfId="1" applyFont="1" applyFill="1" applyBorder="1" applyAlignment="1" applyProtection="1">
      <alignment horizontal="center"/>
    </xf>
    <xf numFmtId="9" fontId="2" fillId="4" borderId="9" xfId="1" applyFont="1" applyFill="1" applyBorder="1" applyAlignment="1" applyProtection="1">
      <alignment horizontal="center"/>
    </xf>
    <xf numFmtId="2" fontId="12" fillId="5" borderId="103" xfId="0" applyNumberFormat="1" applyFont="1" applyFill="1" applyBorder="1" applyAlignment="1" applyProtection="1">
      <alignment horizontal="center" vertical="center"/>
      <protection locked="0"/>
    </xf>
    <xf numFmtId="168" fontId="12" fillId="14" borderId="80" xfId="0" applyNumberFormat="1" applyFont="1" applyFill="1" applyBorder="1" applyAlignment="1" applyProtection="1">
      <alignment horizontal="center" vertical="center"/>
      <protection locked="0"/>
    </xf>
    <xf numFmtId="168" fontId="12" fillId="14" borderId="81" xfId="0" applyNumberFormat="1" applyFont="1" applyFill="1" applyBorder="1" applyAlignment="1" applyProtection="1">
      <alignment horizontal="center" vertical="center"/>
      <protection locked="0"/>
    </xf>
    <xf numFmtId="10" fontId="12" fillId="14" borderId="46" xfId="0" applyNumberFormat="1" applyFont="1" applyFill="1" applyBorder="1" applyAlignment="1" applyProtection="1">
      <alignment horizontal="center" vertical="center"/>
      <protection locked="0"/>
    </xf>
    <xf numFmtId="10" fontId="12" fillId="14" borderId="47" xfId="0" applyNumberFormat="1" applyFont="1" applyFill="1" applyBorder="1" applyAlignment="1" applyProtection="1">
      <alignment horizontal="center" vertical="center"/>
      <protection locked="0"/>
    </xf>
    <xf numFmtId="2" fontId="12" fillId="14" borderId="46" xfId="1" applyNumberFormat="1" applyFont="1" applyFill="1" applyBorder="1" applyAlignment="1" applyProtection="1">
      <alignment horizontal="center" vertical="center"/>
      <protection locked="0"/>
    </xf>
    <xf numFmtId="2" fontId="13" fillId="14" borderId="47" xfId="0" applyNumberFormat="1" applyFont="1" applyFill="1" applyBorder="1" applyAlignment="1" applyProtection="1">
      <alignment horizontal="center" vertical="center" wrapText="1"/>
      <protection locked="0"/>
    </xf>
    <xf numFmtId="0" fontId="16" fillId="14" borderId="46" xfId="0" applyFont="1" applyFill="1" applyBorder="1" applyAlignment="1" applyProtection="1">
      <alignment horizontal="center" vertical="center"/>
      <protection locked="0"/>
    </xf>
    <xf numFmtId="0" fontId="16" fillId="14" borderId="47" xfId="0" applyFont="1" applyFill="1" applyBorder="1" applyAlignment="1" applyProtection="1">
      <alignment horizontal="center" vertical="center"/>
      <protection locked="0"/>
    </xf>
    <xf numFmtId="168" fontId="12" fillId="14" borderId="46" xfId="0" applyNumberFormat="1" applyFont="1" applyFill="1" applyBorder="1" applyAlignment="1" applyProtection="1">
      <alignment horizontal="center" vertical="center"/>
      <protection locked="0"/>
    </xf>
    <xf numFmtId="168" fontId="12" fillId="14" borderId="50" xfId="0" applyNumberFormat="1" applyFont="1" applyFill="1" applyBorder="1" applyAlignment="1" applyProtection="1">
      <alignment horizontal="center" vertical="center"/>
      <protection locked="0"/>
    </xf>
    <xf numFmtId="168" fontId="12" fillId="14" borderId="46" xfId="1" applyNumberFormat="1" applyFont="1" applyFill="1" applyBorder="1" applyAlignment="1" applyProtection="1">
      <alignment horizontal="center" vertical="center"/>
      <protection locked="0"/>
    </xf>
    <xf numFmtId="168" fontId="12" fillId="14" borderId="47" xfId="1" applyNumberFormat="1" applyFont="1" applyFill="1" applyBorder="1" applyAlignment="1" applyProtection="1">
      <alignment horizontal="center" vertical="center"/>
      <protection locked="0"/>
    </xf>
    <xf numFmtId="2" fontId="2" fillId="10" borderId="155" xfId="0" applyNumberFormat="1" applyFont="1" applyFill="1" applyBorder="1" applyAlignment="1" applyProtection="1">
      <alignment horizontal="center" vertical="center"/>
      <protection locked="0"/>
    </xf>
    <xf numFmtId="0" fontId="21" fillId="0" borderId="158" xfId="0" applyFont="1" applyBorder="1" applyAlignment="1" applyProtection="1">
      <alignment vertical="center" wrapText="1"/>
      <protection locked="0"/>
    </xf>
    <xf numFmtId="0" fontId="13" fillId="0" borderId="40" xfId="0" applyFont="1" applyBorder="1" applyAlignment="1" applyProtection="1">
      <alignment vertical="center" wrapText="1"/>
      <protection locked="0"/>
    </xf>
    <xf numFmtId="0" fontId="5" fillId="0" borderId="113" xfId="0" applyFont="1" applyBorder="1" applyAlignment="1">
      <alignment horizontal="center"/>
    </xf>
    <xf numFmtId="2" fontId="5" fillId="4" borderId="111" xfId="0" applyNumberFormat="1" applyFont="1" applyFill="1" applyBorder="1" applyAlignment="1">
      <alignment horizontal="center" vertical="center"/>
    </xf>
    <xf numFmtId="0" fontId="5" fillId="4" borderId="159" xfId="0" applyFont="1" applyFill="1" applyBorder="1" applyAlignment="1">
      <alignment horizontal="center" vertical="center"/>
    </xf>
    <xf numFmtId="0" fontId="5" fillId="4" borderId="73" xfId="0" applyFont="1" applyFill="1" applyBorder="1" applyAlignment="1">
      <alignment horizontal="center" vertical="center"/>
    </xf>
    <xf numFmtId="2" fontId="5" fillId="4" borderId="32" xfId="0" applyNumberFormat="1" applyFont="1" applyFill="1" applyBorder="1" applyAlignment="1">
      <alignment horizontal="center" vertical="center"/>
    </xf>
    <xf numFmtId="0" fontId="5" fillId="0" borderId="160" xfId="0" applyFont="1" applyBorder="1" applyAlignment="1">
      <alignment horizontal="center" vertical="center" wrapText="1"/>
    </xf>
    <xf numFmtId="0" fontId="4" fillId="7" borderId="161" xfId="0" applyFont="1" applyFill="1" applyBorder="1" applyAlignment="1">
      <alignment horizontal="center" vertical="center"/>
    </xf>
    <xf numFmtId="0" fontId="4" fillId="7" borderId="162" xfId="0" applyFont="1" applyFill="1" applyBorder="1" applyAlignment="1">
      <alignment horizontal="center" vertical="center"/>
    </xf>
    <xf numFmtId="0" fontId="4" fillId="12" borderId="30" xfId="0" applyFont="1" applyFill="1" applyBorder="1" applyAlignment="1">
      <alignment horizontal="center" vertical="center"/>
    </xf>
    <xf numFmtId="10" fontId="5" fillId="4" borderId="111" xfId="0" applyNumberFormat="1" applyFont="1" applyFill="1" applyBorder="1" applyAlignment="1">
      <alignment horizontal="center" vertical="center"/>
    </xf>
    <xf numFmtId="166" fontId="5" fillId="4" borderId="163" xfId="0" applyNumberFormat="1" applyFont="1" applyFill="1" applyBorder="1" applyAlignment="1">
      <alignment horizontal="center" vertical="center"/>
    </xf>
    <xf numFmtId="166" fontId="5" fillId="4" borderId="33" xfId="0" applyNumberFormat="1" applyFont="1" applyFill="1" applyBorder="1" applyAlignment="1">
      <alignment horizontal="center" vertical="center"/>
    </xf>
    <xf numFmtId="166" fontId="5" fillId="4" borderId="164" xfId="0" applyNumberFormat="1" applyFont="1" applyFill="1" applyBorder="1" applyAlignment="1">
      <alignment horizontal="center" vertical="center"/>
    </xf>
    <xf numFmtId="166" fontId="5" fillId="0" borderId="111" xfId="0" applyNumberFormat="1" applyFont="1" applyBorder="1" applyAlignment="1">
      <alignment horizontal="center" vertical="center"/>
    </xf>
    <xf numFmtId="0" fontId="56" fillId="0" borderId="0" xfId="0" applyFont="1"/>
    <xf numFmtId="0" fontId="2" fillId="0" borderId="0" xfId="0" applyFont="1"/>
    <xf numFmtId="0" fontId="2" fillId="0" borderId="111" xfId="0" applyFont="1" applyBorder="1" applyAlignment="1">
      <alignment horizontal="center" vertical="center"/>
    </xf>
    <xf numFmtId="0" fontId="2" fillId="0" borderId="111" xfId="0" applyFont="1" applyBorder="1" applyAlignment="1">
      <alignment horizontal="center" vertical="center" wrapText="1"/>
    </xf>
    <xf numFmtId="0" fontId="2" fillId="0" borderId="0" xfId="0" applyFont="1" applyAlignment="1">
      <alignment horizontal="center" vertical="center"/>
    </xf>
    <xf numFmtId="9" fontId="0" fillId="0" borderId="111" xfId="0" applyNumberFormat="1" applyBorder="1" applyAlignment="1">
      <alignment horizontal="center" vertical="center"/>
    </xf>
    <xf numFmtId="0" fontId="0" fillId="0" borderId="111" xfId="0" applyBorder="1" applyAlignment="1">
      <alignment horizontal="center" vertical="center"/>
    </xf>
    <xf numFmtId="10" fontId="0" fillId="0" borderId="111" xfId="0" applyNumberFormat="1" applyBorder="1" applyAlignment="1">
      <alignment horizontal="center" vertical="center"/>
    </xf>
    <xf numFmtId="166" fontId="2" fillId="0" borderId="111" xfId="0" applyNumberFormat="1" applyFont="1" applyBorder="1" applyAlignment="1">
      <alignment horizontal="center"/>
    </xf>
    <xf numFmtId="2" fontId="2" fillId="0" borderId="111" xfId="0" applyNumberFormat="1" applyFont="1" applyBorder="1" applyAlignment="1">
      <alignment horizontal="center"/>
    </xf>
    <xf numFmtId="0" fontId="56" fillId="0" borderId="0" xfId="0" applyFont="1" applyAlignment="1">
      <alignment vertical="center"/>
    </xf>
    <xf numFmtId="0" fontId="2" fillId="0" borderId="111" xfId="0" applyFont="1" applyBorder="1" applyAlignment="1">
      <alignment horizontal="center"/>
    </xf>
    <xf numFmtId="0" fontId="2" fillId="0" borderId="0" xfId="0" applyFont="1" applyAlignment="1">
      <alignment horizontal="center"/>
    </xf>
    <xf numFmtId="0" fontId="2" fillId="13" borderId="45" xfId="0" applyFont="1" applyFill="1" applyBorder="1" applyAlignment="1">
      <alignment horizontal="center"/>
    </xf>
    <xf numFmtId="0" fontId="0" fillId="13" borderId="0" xfId="0" applyFill="1"/>
    <xf numFmtId="0" fontId="0" fillId="0" borderId="111" xfId="0" applyBorder="1" applyAlignment="1">
      <alignment horizontal="center"/>
    </xf>
    <xf numFmtId="0" fontId="2" fillId="13" borderId="0" xfId="0" applyFont="1" applyFill="1" applyAlignment="1">
      <alignment vertical="center"/>
    </xf>
    <xf numFmtId="0" fontId="0" fillId="13" borderId="0" xfId="0" applyFill="1" applyAlignment="1">
      <alignment vertical="center"/>
    </xf>
    <xf numFmtId="4" fontId="44" fillId="0" borderId="111" xfId="3" applyNumberFormat="1" applyBorder="1" applyAlignment="1">
      <alignment horizontal="center" vertical="center"/>
    </xf>
    <xf numFmtId="0" fontId="0" fillId="0" borderId="111" xfId="0" applyBorder="1"/>
    <xf numFmtId="0" fontId="0" fillId="0" borderId="114" xfId="0" applyBorder="1"/>
    <xf numFmtId="0" fontId="0" fillId="0" borderId="113" xfId="0" applyBorder="1"/>
    <xf numFmtId="0" fontId="24" fillId="0" borderId="0" xfId="0" applyFont="1"/>
    <xf numFmtId="2" fontId="0" fillId="0" borderId="111" xfId="0" applyNumberFormat="1" applyBorder="1" applyAlignment="1">
      <alignment horizontal="center"/>
    </xf>
    <xf numFmtId="4" fontId="0" fillId="4" borderId="21" xfId="0" applyNumberFormat="1" applyFill="1" applyBorder="1" applyAlignment="1" applyProtection="1">
      <alignment horizontal="center"/>
      <protection locked="0"/>
    </xf>
    <xf numFmtId="4" fontId="0" fillId="4" borderId="24" xfId="0" applyNumberFormat="1" applyFill="1" applyBorder="1" applyAlignment="1" applyProtection="1">
      <alignment horizontal="center"/>
      <protection locked="0"/>
    </xf>
    <xf numFmtId="4" fontId="0" fillId="4" borderId="28" xfId="0" applyNumberFormat="1" applyFill="1" applyBorder="1" applyAlignment="1" applyProtection="1">
      <alignment horizontal="center"/>
      <protection locked="0"/>
    </xf>
    <xf numFmtId="4" fontId="2" fillId="4" borderId="31" xfId="0" applyNumberFormat="1" applyFont="1" applyFill="1" applyBorder="1" applyAlignment="1" applyProtection="1">
      <alignment horizontal="center"/>
      <protection locked="0"/>
    </xf>
    <xf numFmtId="171" fontId="12" fillId="8" borderId="80" xfId="0" applyNumberFormat="1" applyFont="1" applyFill="1" applyBorder="1" applyAlignment="1" applyProtection="1">
      <alignment horizontal="center" vertical="center"/>
      <protection locked="0"/>
    </xf>
    <xf numFmtId="171" fontId="12" fillId="8" borderId="81" xfId="0" applyNumberFormat="1" applyFont="1" applyFill="1" applyBorder="1" applyAlignment="1" applyProtection="1">
      <alignment horizontal="center" vertical="center"/>
      <protection locked="0"/>
    </xf>
    <xf numFmtId="10" fontId="12" fillId="8" borderId="80" xfId="0" applyNumberFormat="1" applyFont="1" applyFill="1" applyBorder="1" applyAlignment="1" applyProtection="1">
      <alignment horizontal="center" vertical="center"/>
      <protection locked="0"/>
    </xf>
    <xf numFmtId="10" fontId="12" fillId="8" borderId="81" xfId="0" applyNumberFormat="1" applyFont="1" applyFill="1" applyBorder="1" applyAlignment="1" applyProtection="1">
      <alignment horizontal="center" vertical="center"/>
      <protection locked="0"/>
    </xf>
    <xf numFmtId="10" fontId="12" fillId="8" borderId="77" xfId="0" applyNumberFormat="1" applyFont="1" applyFill="1" applyBorder="1" applyAlignment="1" applyProtection="1">
      <alignment horizontal="center" vertical="center"/>
      <protection locked="0"/>
    </xf>
    <xf numFmtId="10" fontId="12" fillId="8" borderId="78" xfId="0" applyNumberFormat="1" applyFont="1" applyFill="1" applyBorder="1" applyAlignment="1" applyProtection="1">
      <alignment horizontal="center" vertical="center"/>
      <protection locked="0"/>
    </xf>
    <xf numFmtId="10" fontId="12" fillId="8" borderId="46" xfId="0" applyNumberFormat="1" applyFont="1" applyFill="1" applyBorder="1" applyAlignment="1" applyProtection="1">
      <alignment horizontal="center" vertical="center"/>
      <protection locked="0"/>
    </xf>
    <xf numFmtId="10" fontId="12" fillId="8" borderId="47" xfId="0" applyNumberFormat="1" applyFont="1" applyFill="1" applyBorder="1" applyAlignment="1" applyProtection="1">
      <alignment horizontal="center" vertical="center"/>
      <protection locked="0"/>
    </xf>
    <xf numFmtId="2" fontId="12" fillId="8" borderId="83" xfId="0" applyNumberFormat="1" applyFont="1" applyFill="1" applyBorder="1" applyAlignment="1" applyProtection="1">
      <alignment horizontal="center" vertical="center"/>
      <protection locked="0"/>
    </xf>
    <xf numFmtId="2" fontId="12" fillId="8" borderId="84" xfId="0" applyNumberFormat="1" applyFont="1" applyFill="1" applyBorder="1" applyAlignment="1" applyProtection="1">
      <alignment horizontal="center" vertical="center"/>
      <protection locked="0"/>
    </xf>
    <xf numFmtId="2" fontId="12" fillId="8" borderId="94" xfId="0" applyNumberFormat="1" applyFont="1" applyFill="1" applyBorder="1" applyAlignment="1" applyProtection="1">
      <alignment horizontal="center" vertical="center"/>
      <protection locked="0"/>
    </xf>
    <xf numFmtId="2" fontId="12" fillId="8" borderId="93" xfId="0" applyNumberFormat="1" applyFont="1" applyFill="1" applyBorder="1" applyAlignment="1" applyProtection="1">
      <alignment horizontal="center" vertical="center"/>
      <protection locked="0"/>
    </xf>
    <xf numFmtId="4" fontId="12" fillId="8" borderId="134" xfId="0" applyNumberFormat="1" applyFont="1" applyFill="1" applyBorder="1" applyAlignment="1" applyProtection="1">
      <alignment horizontal="center" vertical="center"/>
      <protection locked="0"/>
    </xf>
    <xf numFmtId="2" fontId="12" fillId="8" borderId="95" xfId="0" applyNumberFormat="1" applyFont="1" applyFill="1" applyBorder="1" applyAlignment="1" applyProtection="1">
      <alignment horizontal="center" vertical="center"/>
      <protection locked="0"/>
    </xf>
    <xf numFmtId="2" fontId="12" fillId="8" borderId="92" xfId="0" applyNumberFormat="1" applyFont="1" applyFill="1" applyBorder="1" applyAlignment="1" applyProtection="1">
      <alignment horizontal="center" vertical="center"/>
      <protection locked="0"/>
    </xf>
    <xf numFmtId="2" fontId="12" fillId="8" borderId="7" xfId="0" applyNumberFormat="1" applyFont="1" applyFill="1" applyBorder="1" applyAlignment="1" applyProtection="1">
      <alignment horizontal="center" vertical="center"/>
      <protection locked="0"/>
    </xf>
    <xf numFmtId="2" fontId="12" fillId="8" borderId="91" xfId="0" applyNumberFormat="1" applyFont="1" applyFill="1" applyBorder="1" applyAlignment="1" applyProtection="1">
      <alignment horizontal="center" vertical="center"/>
      <protection locked="0"/>
    </xf>
    <xf numFmtId="10" fontId="12" fillId="8" borderId="50" xfId="0" applyNumberFormat="1" applyFont="1" applyFill="1" applyBorder="1" applyAlignment="1" applyProtection="1">
      <alignment horizontal="center" vertical="center"/>
      <protection locked="0"/>
    </xf>
    <xf numFmtId="4" fontId="12" fillId="8" borderId="83" xfId="0" applyNumberFormat="1" applyFont="1" applyFill="1" applyBorder="1" applyAlignment="1" applyProtection="1">
      <alignment horizontal="center" vertical="center"/>
      <protection locked="0"/>
    </xf>
    <xf numFmtId="4" fontId="12" fillId="8" borderId="84" xfId="0" applyNumberFormat="1" applyFont="1" applyFill="1" applyBorder="1" applyAlignment="1" applyProtection="1">
      <alignment horizontal="center" vertical="center"/>
      <protection locked="0"/>
    </xf>
    <xf numFmtId="10" fontId="12" fillId="8" borderId="134" xfId="0" applyNumberFormat="1" applyFont="1" applyFill="1" applyBorder="1" applyAlignment="1" applyProtection="1">
      <alignment horizontal="center" vertical="center"/>
      <protection locked="0"/>
    </xf>
    <xf numFmtId="10" fontId="12" fillId="8" borderId="19" xfId="0" applyNumberFormat="1" applyFont="1" applyFill="1" applyBorder="1" applyAlignment="1" applyProtection="1">
      <alignment horizontal="center" vertical="center"/>
      <protection locked="0"/>
    </xf>
    <xf numFmtId="2" fontId="0" fillId="4" borderId="21" xfId="0" applyNumberFormat="1" applyFill="1" applyBorder="1" applyAlignment="1">
      <alignment horizontal="center"/>
    </xf>
    <xf numFmtId="2" fontId="0" fillId="4" borderId="24" xfId="0" applyNumberFormat="1" applyFill="1" applyBorder="1" applyAlignment="1">
      <alignment horizontal="center"/>
    </xf>
    <xf numFmtId="2" fontId="0" fillId="4" borderId="28" xfId="0" applyNumberFormat="1" applyFill="1" applyBorder="1" applyAlignment="1">
      <alignment horizontal="center"/>
    </xf>
    <xf numFmtId="2" fontId="2" fillId="4" borderId="31" xfId="0" applyNumberFormat="1" applyFont="1" applyFill="1" applyBorder="1" applyAlignment="1">
      <alignment horizontal="center"/>
    </xf>
    <xf numFmtId="165" fontId="12" fillId="0" borderId="81" xfId="0" applyNumberFormat="1" applyFont="1" applyBorder="1" applyAlignment="1">
      <alignment horizontal="center" vertical="center"/>
    </xf>
    <xf numFmtId="0" fontId="12" fillId="0" borderId="81" xfId="0" applyFont="1" applyBorder="1" applyAlignment="1">
      <alignment horizontal="center" vertical="center"/>
    </xf>
    <xf numFmtId="2" fontId="12" fillId="0" borderId="96" xfId="0" applyNumberFormat="1" applyFont="1" applyBorder="1" applyAlignment="1">
      <alignment horizontal="center" vertical="center"/>
    </xf>
    <xf numFmtId="165" fontId="12" fillId="0" borderId="84" xfId="0" applyNumberFormat="1" applyFont="1" applyBorder="1" applyAlignment="1">
      <alignment horizontal="center" vertical="center"/>
    </xf>
    <xf numFmtId="0" fontId="12" fillId="0" borderId="84" xfId="0" applyFont="1" applyBorder="1" applyAlignment="1">
      <alignment horizontal="center" vertical="center"/>
    </xf>
    <xf numFmtId="2" fontId="12" fillId="0" borderId="97" xfId="0" applyNumberFormat="1" applyFont="1" applyBorder="1" applyAlignment="1">
      <alignment horizontal="center" vertical="center"/>
    </xf>
    <xf numFmtId="2" fontId="14" fillId="0" borderId="60" xfId="0" applyNumberFormat="1" applyFont="1" applyBorder="1" applyAlignment="1">
      <alignment horizontal="center" vertical="center"/>
    </xf>
    <xf numFmtId="9" fontId="14" fillId="0" borderId="60" xfId="0" applyNumberFormat="1" applyFont="1" applyBorder="1" applyAlignment="1">
      <alignment horizontal="center" vertical="center"/>
    </xf>
    <xf numFmtId="2" fontId="14" fillId="0" borderId="62" xfId="0" applyNumberFormat="1" applyFont="1" applyBorder="1" applyAlignment="1">
      <alignment horizontal="center" vertical="center"/>
    </xf>
    <xf numFmtId="2" fontId="12" fillId="0" borderId="89" xfId="0" applyNumberFormat="1" applyFont="1" applyBorder="1" applyAlignment="1">
      <alignment horizontal="center" vertical="center"/>
    </xf>
    <xf numFmtId="2" fontId="12" fillId="0" borderId="90" xfId="0" applyNumberFormat="1" applyFont="1" applyBorder="1" applyAlignment="1">
      <alignment horizontal="center" vertical="center"/>
    </xf>
    <xf numFmtId="165" fontId="12" fillId="0" borderId="49" xfId="0" applyNumberFormat="1" applyFont="1" applyBorder="1" applyAlignment="1">
      <alignment horizontal="center" vertical="center"/>
    </xf>
    <xf numFmtId="0" fontId="12" fillId="0" borderId="47" xfId="0" applyFont="1" applyBorder="1" applyAlignment="1">
      <alignment horizontal="center" vertical="center"/>
    </xf>
    <xf numFmtId="2" fontId="12" fillId="0" borderId="48" xfId="0" applyNumberFormat="1" applyFont="1" applyBorder="1" applyAlignment="1">
      <alignment horizontal="center" vertical="center"/>
    </xf>
    <xf numFmtId="0" fontId="12" fillId="0" borderId="78" xfId="0" applyFont="1" applyBorder="1" applyAlignment="1">
      <alignment horizontal="center" vertical="center"/>
    </xf>
    <xf numFmtId="2" fontId="12" fillId="0" borderId="52" xfId="0" applyNumberFormat="1" applyFont="1" applyBorder="1" applyAlignment="1">
      <alignment horizontal="center" vertical="center"/>
    </xf>
    <xf numFmtId="2" fontId="12" fillId="0" borderId="58" xfId="0" applyNumberFormat="1" applyFont="1" applyBorder="1" applyAlignment="1">
      <alignment horizontal="center" vertical="center"/>
    </xf>
    <xf numFmtId="9" fontId="14" fillId="10" borderId="60" xfId="0" applyNumberFormat="1" applyFont="1" applyFill="1" applyBorder="1" applyAlignment="1">
      <alignment horizontal="center" vertical="center"/>
    </xf>
    <xf numFmtId="4" fontId="0" fillId="4" borderId="21" xfId="0" applyNumberFormat="1" applyFill="1" applyBorder="1" applyAlignment="1">
      <alignment horizontal="center"/>
    </xf>
    <xf numFmtId="4" fontId="0" fillId="4" borderId="24" xfId="0" applyNumberFormat="1" applyFill="1" applyBorder="1" applyAlignment="1">
      <alignment horizontal="center"/>
    </xf>
    <xf numFmtId="4" fontId="0" fillId="4" borderId="28" xfId="0" applyNumberFormat="1" applyFill="1" applyBorder="1" applyAlignment="1">
      <alignment horizontal="center"/>
    </xf>
    <xf numFmtId="4" fontId="2" fillId="4" borderId="31" xfId="0" applyNumberFormat="1" applyFont="1" applyFill="1" applyBorder="1" applyAlignment="1">
      <alignment horizontal="center"/>
    </xf>
    <xf numFmtId="171" fontId="12" fillId="8" borderId="80" xfId="0" applyNumberFormat="1" applyFont="1" applyFill="1" applyBorder="1" applyAlignment="1">
      <alignment horizontal="center" vertical="center"/>
    </xf>
    <xf numFmtId="171" fontId="12" fillId="8" borderId="81" xfId="0" applyNumberFormat="1" applyFont="1" applyFill="1" applyBorder="1" applyAlignment="1">
      <alignment horizontal="center" vertical="center"/>
    </xf>
    <xf numFmtId="165" fontId="12" fillId="0" borderId="47" xfId="0" applyNumberFormat="1" applyFont="1" applyBorder="1" applyAlignment="1">
      <alignment horizontal="center" vertical="center"/>
    </xf>
    <xf numFmtId="10" fontId="12" fillId="8" borderId="46" xfId="0" applyNumberFormat="1" applyFont="1" applyFill="1" applyBorder="1" applyAlignment="1">
      <alignment horizontal="center" vertical="center"/>
    </xf>
    <xf numFmtId="10" fontId="12" fillId="8" borderId="47" xfId="0" applyNumberFormat="1" applyFont="1" applyFill="1" applyBorder="1" applyAlignment="1">
      <alignment horizontal="center" vertical="center"/>
    </xf>
    <xf numFmtId="4" fontId="12" fillId="8" borderId="56" xfId="0" applyNumberFormat="1" applyFont="1" applyFill="1" applyBorder="1" applyAlignment="1">
      <alignment horizontal="center" vertical="center"/>
    </xf>
    <xf numFmtId="4" fontId="12" fillId="8" borderId="57" xfId="0" applyNumberFormat="1" applyFont="1" applyFill="1" applyBorder="1" applyAlignment="1">
      <alignment horizontal="center" vertical="center"/>
    </xf>
    <xf numFmtId="165" fontId="12" fillId="0" borderId="57" xfId="0" applyNumberFormat="1" applyFont="1" applyBorder="1" applyAlignment="1">
      <alignment horizontal="center" vertical="center"/>
    </xf>
    <xf numFmtId="0" fontId="12" fillId="0" borderId="57" xfId="0" applyFont="1" applyBorder="1" applyAlignment="1">
      <alignment horizontal="center" vertical="center"/>
    </xf>
    <xf numFmtId="2" fontId="14" fillId="10" borderId="1" xfId="0" applyNumberFormat="1" applyFont="1" applyFill="1" applyBorder="1" applyAlignment="1">
      <alignment horizontal="left" vertical="center"/>
    </xf>
    <xf numFmtId="2" fontId="14" fillId="10" borderId="59" xfId="0" applyNumberFormat="1" applyFont="1" applyFill="1" applyBorder="1" applyAlignment="1">
      <alignment horizontal="center" vertical="center"/>
    </xf>
    <xf numFmtId="2" fontId="14" fillId="10" borderId="60" xfId="0" applyNumberFormat="1" applyFont="1" applyFill="1" applyBorder="1" applyAlignment="1">
      <alignment horizontal="center" vertical="center"/>
    </xf>
    <xf numFmtId="2" fontId="14" fillId="10" borderId="61" xfId="0" applyNumberFormat="1" applyFont="1" applyFill="1" applyBorder="1" applyAlignment="1">
      <alignment horizontal="center" vertical="center"/>
    </xf>
    <xf numFmtId="0" fontId="14" fillId="0" borderId="64" xfId="0" applyFont="1" applyBorder="1" applyAlignment="1">
      <alignment horizontal="center" vertical="center"/>
    </xf>
    <xf numFmtId="9" fontId="14" fillId="0" borderId="64" xfId="0" applyNumberFormat="1" applyFont="1" applyBorder="1" applyAlignment="1">
      <alignment horizontal="center" vertical="center"/>
    </xf>
    <xf numFmtId="4" fontId="20" fillId="0" borderId="64" xfId="0" applyNumberFormat="1" applyFont="1" applyBorder="1" applyAlignment="1">
      <alignment horizontal="center" vertical="center"/>
    </xf>
    <xf numFmtId="4" fontId="20" fillId="0" borderId="67" xfId="0" applyNumberFormat="1" applyFont="1" applyBorder="1" applyAlignment="1">
      <alignment horizontal="center" vertical="center"/>
    </xf>
    <xf numFmtId="0" fontId="12" fillId="0" borderId="0" xfId="0" applyFont="1" applyAlignment="1">
      <alignment horizontal="center" vertical="center"/>
    </xf>
    <xf numFmtId="2" fontId="12" fillId="0" borderId="0" xfId="0" applyNumberFormat="1" applyFont="1" applyAlignment="1">
      <alignment horizontal="center" vertical="center"/>
    </xf>
    <xf numFmtId="2" fontId="12" fillId="0" borderId="50" xfId="0" applyNumberFormat="1" applyFont="1" applyBorder="1" applyAlignment="1">
      <alignment horizontal="center" vertical="center"/>
    </xf>
    <xf numFmtId="0" fontId="14" fillId="10" borderId="64" xfId="0" applyFont="1" applyFill="1" applyBorder="1" applyAlignment="1">
      <alignment horizontal="center" vertical="center"/>
    </xf>
    <xf numFmtId="4" fontId="20" fillId="9" borderId="64" xfId="0" applyNumberFormat="1" applyFont="1" applyFill="1" applyBorder="1" applyAlignment="1">
      <alignment horizontal="center" vertical="center"/>
    </xf>
    <xf numFmtId="4" fontId="20" fillId="9" borderId="65" xfId="0" applyNumberFormat="1" applyFont="1" applyFill="1" applyBorder="1" applyAlignment="1">
      <alignment horizontal="center" vertical="center"/>
    </xf>
    <xf numFmtId="4" fontId="12" fillId="8" borderId="135" xfId="0" applyNumberFormat="1" applyFont="1" applyFill="1" applyBorder="1" applyAlignment="1">
      <alignment horizontal="center" vertical="center"/>
    </xf>
    <xf numFmtId="4" fontId="12" fillId="8" borderId="136" xfId="0" applyNumberFormat="1" applyFont="1" applyFill="1" applyBorder="1" applyAlignment="1">
      <alignment horizontal="center" vertical="center"/>
    </xf>
    <xf numFmtId="4" fontId="12" fillId="8" borderId="137" xfId="0" applyNumberFormat="1" applyFont="1" applyFill="1" applyBorder="1" applyAlignment="1">
      <alignment horizontal="center" vertical="center"/>
    </xf>
    <xf numFmtId="4" fontId="12" fillId="8" borderId="138" xfId="0" applyNumberFormat="1" applyFont="1" applyFill="1" applyBorder="1" applyAlignment="1">
      <alignment horizontal="center" vertical="center"/>
    </xf>
    <xf numFmtId="4" fontId="12" fillId="8" borderId="139" xfId="0" applyNumberFormat="1" applyFont="1" applyFill="1" applyBorder="1" applyAlignment="1">
      <alignment horizontal="center" vertical="center"/>
    </xf>
    <xf numFmtId="4" fontId="12" fillId="8" borderId="140" xfId="0" applyNumberFormat="1" applyFont="1" applyFill="1" applyBorder="1" applyAlignment="1">
      <alignment horizontal="center" vertical="center"/>
    </xf>
    <xf numFmtId="0" fontId="14" fillId="10" borderId="66" xfId="0" applyFont="1" applyFill="1" applyBorder="1" applyAlignment="1">
      <alignment horizontal="left" vertical="center"/>
    </xf>
    <xf numFmtId="166" fontId="12" fillId="0" borderId="0" xfId="0" applyNumberFormat="1" applyFont="1" applyAlignment="1">
      <alignment horizontal="center" vertical="center"/>
    </xf>
    <xf numFmtId="165" fontId="12" fillId="0" borderId="8" xfId="0" applyNumberFormat="1" applyFont="1" applyBorder="1" applyAlignment="1">
      <alignment horizontal="center" vertical="center"/>
    </xf>
    <xf numFmtId="0" fontId="12" fillId="0" borderId="8" xfId="0" applyFont="1" applyBorder="1" applyAlignment="1">
      <alignment horizontal="center" vertical="center"/>
    </xf>
    <xf numFmtId="2" fontId="14" fillId="0" borderId="61" xfId="0" applyNumberFormat="1" applyFont="1" applyBorder="1" applyAlignment="1">
      <alignment horizontal="center" vertical="center"/>
    </xf>
    <xf numFmtId="166" fontId="12" fillId="0" borderId="92" xfId="0" applyNumberFormat="1" applyFont="1" applyBorder="1" applyAlignment="1">
      <alignment horizontal="center" vertical="center"/>
    </xf>
    <xf numFmtId="0" fontId="12" fillId="0" borderId="92" xfId="0" applyFont="1" applyBorder="1" applyAlignment="1">
      <alignment horizontal="center" vertical="center"/>
    </xf>
    <xf numFmtId="2" fontId="12" fillId="0" borderId="98" xfId="0" applyNumberFormat="1" applyFont="1" applyBorder="1" applyAlignment="1">
      <alignment horizontal="center" vertical="center"/>
    </xf>
    <xf numFmtId="166" fontId="12" fillId="0" borderId="81" xfId="0" applyNumberFormat="1" applyFont="1" applyBorder="1" applyAlignment="1">
      <alignment horizontal="center" vertical="center"/>
    </xf>
    <xf numFmtId="166" fontId="12" fillId="0" borderId="47" xfId="0" applyNumberFormat="1" applyFont="1" applyBorder="1" applyAlignment="1">
      <alignment horizontal="center" vertical="center"/>
    </xf>
    <xf numFmtId="0" fontId="14" fillId="0" borderId="60" xfId="0" applyFont="1" applyBorder="1" applyAlignment="1">
      <alignment horizontal="center" vertical="center"/>
    </xf>
    <xf numFmtId="4" fontId="20" fillId="0" borderId="60" xfId="0" applyNumberFormat="1" applyFont="1" applyBorder="1" applyAlignment="1">
      <alignment horizontal="center" vertical="center"/>
    </xf>
    <xf numFmtId="4" fontId="20" fillId="0" borderId="61" xfId="0" applyNumberFormat="1" applyFont="1" applyBorder="1" applyAlignment="1">
      <alignment horizontal="center" vertical="center"/>
    </xf>
    <xf numFmtId="4" fontId="20" fillId="0" borderId="62" xfId="0" applyNumberFormat="1" applyFont="1" applyBorder="1" applyAlignment="1">
      <alignment horizontal="center" vertical="center"/>
    </xf>
    <xf numFmtId="4" fontId="0" fillId="0" borderId="30" xfId="0" applyNumberFormat="1" applyBorder="1" applyAlignment="1">
      <alignment horizontal="center" vertical="center"/>
    </xf>
    <xf numFmtId="2" fontId="0" fillId="0" borderId="30" xfId="0" applyNumberFormat="1" applyBorder="1" applyAlignment="1">
      <alignment horizontal="center" vertical="center"/>
    </xf>
    <xf numFmtId="10" fontId="0" fillId="0" borderId="30" xfId="0" applyNumberFormat="1" applyBorder="1" applyAlignment="1">
      <alignment horizontal="center" vertical="center"/>
    </xf>
    <xf numFmtId="4" fontId="12" fillId="8" borderId="141" xfId="0" applyNumberFormat="1" applyFont="1" applyFill="1" applyBorder="1" applyAlignment="1">
      <alignment horizontal="center" vertical="center"/>
    </xf>
    <xf numFmtId="4" fontId="12" fillId="8" borderId="142" xfId="0" applyNumberFormat="1" applyFont="1" applyFill="1" applyBorder="1" applyAlignment="1">
      <alignment horizontal="center" vertical="center"/>
    </xf>
    <xf numFmtId="4" fontId="12" fillId="8" borderId="143" xfId="0" applyNumberFormat="1" applyFont="1" applyFill="1" applyBorder="1" applyAlignment="1">
      <alignment horizontal="center" vertical="center"/>
    </xf>
    <xf numFmtId="4" fontId="12" fillId="8" borderId="144" xfId="0" applyNumberFormat="1" applyFont="1" applyFill="1" applyBorder="1" applyAlignment="1">
      <alignment horizontal="center" vertical="center"/>
    </xf>
    <xf numFmtId="4" fontId="12" fillId="8" borderId="145" xfId="0" applyNumberFormat="1" applyFont="1" applyFill="1" applyBorder="1" applyAlignment="1">
      <alignment horizontal="center" vertical="center"/>
    </xf>
    <xf numFmtId="4" fontId="12" fillId="8" borderId="146" xfId="0" applyNumberFormat="1" applyFont="1" applyFill="1" applyBorder="1" applyAlignment="1">
      <alignment horizontal="center" vertical="center"/>
    </xf>
    <xf numFmtId="2" fontId="14" fillId="10" borderId="59" xfId="0" applyNumberFormat="1" applyFont="1" applyFill="1" applyBorder="1" applyAlignment="1">
      <alignment horizontal="left" vertical="center"/>
    </xf>
    <xf numFmtId="0" fontId="14" fillId="10" borderId="60" xfId="0" applyFont="1" applyFill="1" applyBorder="1" applyAlignment="1">
      <alignment horizontal="center" vertical="center"/>
    </xf>
    <xf numFmtId="4" fontId="20" fillId="9" borderId="60" xfId="0" applyNumberFormat="1" applyFont="1" applyFill="1" applyBorder="1" applyAlignment="1">
      <alignment horizontal="center" vertical="center"/>
    </xf>
    <xf numFmtId="4" fontId="20" fillId="9" borderId="61" xfId="0" applyNumberFormat="1" applyFont="1" applyFill="1" applyBorder="1" applyAlignment="1">
      <alignment horizontal="center" vertical="center"/>
    </xf>
    <xf numFmtId="0" fontId="12" fillId="0" borderId="43" xfId="0" applyFont="1" applyBorder="1" applyAlignment="1">
      <alignment horizontal="center" vertical="center"/>
    </xf>
    <xf numFmtId="2" fontId="12" fillId="0" borderId="70" xfId="0" applyNumberFormat="1" applyFont="1" applyBorder="1" applyAlignment="1">
      <alignment horizontal="center" vertical="center"/>
    </xf>
    <xf numFmtId="171" fontId="12" fillId="8" borderId="86" xfId="0" applyNumberFormat="1" applyFont="1" applyFill="1" applyBorder="1" applyAlignment="1" applyProtection="1">
      <alignment horizontal="center" vertical="center"/>
      <protection locked="0"/>
    </xf>
    <xf numFmtId="171" fontId="12" fillId="8" borderId="87" xfId="0" applyNumberFormat="1" applyFont="1" applyFill="1" applyBorder="1" applyAlignment="1" applyProtection="1">
      <alignment horizontal="center" vertical="center"/>
      <protection locked="0"/>
    </xf>
    <xf numFmtId="166" fontId="12" fillId="8" borderId="80" xfId="0" applyNumberFormat="1" applyFont="1" applyFill="1" applyBorder="1" applyAlignment="1" applyProtection="1">
      <alignment horizontal="center" vertical="center"/>
      <protection locked="0"/>
    </xf>
    <xf numFmtId="166" fontId="12" fillId="8" borderId="81" xfId="0" applyNumberFormat="1" applyFont="1" applyFill="1" applyBorder="1" applyAlignment="1" applyProtection="1">
      <alignment horizontal="center" vertical="center"/>
      <protection locked="0"/>
    </xf>
    <xf numFmtId="168" fontId="12" fillId="8" borderId="80" xfId="0" applyNumberFormat="1" applyFont="1" applyFill="1" applyBorder="1" applyAlignment="1" applyProtection="1">
      <alignment horizontal="center" vertical="center"/>
      <protection locked="0"/>
    </xf>
    <xf numFmtId="168" fontId="12" fillId="8" borderId="81" xfId="0" applyNumberFormat="1" applyFont="1" applyFill="1" applyBorder="1" applyAlignment="1" applyProtection="1">
      <alignment horizontal="center" vertical="center"/>
      <protection locked="0"/>
    </xf>
    <xf numFmtId="4" fontId="12" fillId="8" borderId="53" xfId="0" applyNumberFormat="1" applyFont="1" applyFill="1" applyBorder="1" applyAlignment="1" applyProtection="1">
      <alignment horizontal="center" vertical="center"/>
      <protection locked="0"/>
    </xf>
    <xf numFmtId="4" fontId="12" fillId="8" borderId="54" xfId="0" applyNumberFormat="1" applyFont="1" applyFill="1" applyBorder="1" applyAlignment="1" applyProtection="1">
      <alignment horizontal="center" vertical="center"/>
      <protection locked="0"/>
    </xf>
    <xf numFmtId="4" fontId="12" fillId="8" borderId="80" xfId="0" applyNumberFormat="1" applyFont="1" applyFill="1" applyBorder="1" applyAlignment="1" applyProtection="1">
      <alignment horizontal="center" vertical="center"/>
      <protection locked="0"/>
    </xf>
    <xf numFmtId="4" fontId="12" fillId="8" borderId="81" xfId="0" applyNumberFormat="1" applyFont="1" applyFill="1" applyBorder="1" applyAlignment="1" applyProtection="1">
      <alignment horizontal="center" vertical="center"/>
      <protection locked="0"/>
    </xf>
    <xf numFmtId="166" fontId="12" fillId="8" borderId="94" xfId="0" applyNumberFormat="1" applyFont="1" applyFill="1" applyBorder="1" applyAlignment="1" applyProtection="1">
      <alignment horizontal="center" vertical="center"/>
      <protection locked="0"/>
    </xf>
    <xf numFmtId="166" fontId="12" fillId="8" borderId="100" xfId="0" applyNumberFormat="1" applyFont="1" applyFill="1" applyBorder="1" applyAlignment="1" applyProtection="1">
      <alignment horizontal="center" vertical="center"/>
      <protection locked="0"/>
    </xf>
    <xf numFmtId="3" fontId="12" fillId="8" borderId="80" xfId="0" applyNumberFormat="1" applyFont="1" applyFill="1" applyBorder="1" applyAlignment="1" applyProtection="1">
      <alignment horizontal="center" vertical="center"/>
      <protection locked="0"/>
    </xf>
    <xf numFmtId="3" fontId="12" fillId="8" borderId="81" xfId="0" applyNumberFormat="1" applyFont="1" applyFill="1" applyBorder="1" applyAlignment="1" applyProtection="1">
      <alignment horizontal="center" vertical="center"/>
      <protection locked="0"/>
    </xf>
    <xf numFmtId="3" fontId="12" fillId="8" borderId="43" xfId="0" applyNumberFormat="1" applyFont="1" applyFill="1" applyBorder="1" applyAlignment="1" applyProtection="1">
      <alignment horizontal="center" vertical="center"/>
      <protection locked="0"/>
    </xf>
    <xf numFmtId="3" fontId="12" fillId="8" borderId="0" xfId="0" applyNumberFormat="1" applyFont="1" applyFill="1" applyAlignment="1" applyProtection="1">
      <alignment horizontal="center" vertical="center"/>
      <protection locked="0"/>
    </xf>
    <xf numFmtId="10" fontId="12" fillId="0" borderId="30" xfId="0" applyNumberFormat="1" applyFont="1" applyBorder="1" applyAlignment="1" applyProtection="1">
      <alignment horizontal="center" vertical="center"/>
      <protection locked="0"/>
    </xf>
    <xf numFmtId="165" fontId="12" fillId="0" borderId="87" xfId="0" applyNumberFormat="1" applyFont="1" applyBorder="1" applyAlignment="1">
      <alignment horizontal="center" vertical="center"/>
    </xf>
    <xf numFmtId="0" fontId="12" fillId="0" borderId="87" xfId="0" applyFont="1" applyBorder="1" applyAlignment="1">
      <alignment horizontal="center" vertical="center"/>
    </xf>
    <xf numFmtId="2" fontId="12" fillId="0" borderId="103" xfId="0" applyNumberFormat="1" applyFont="1" applyBorder="1" applyAlignment="1">
      <alignment horizontal="center" vertical="center"/>
    </xf>
    <xf numFmtId="0" fontId="2" fillId="10" borderId="2" xfId="0" applyFont="1" applyFill="1" applyBorder="1" applyAlignment="1">
      <alignment horizontal="center" vertical="center"/>
    </xf>
    <xf numFmtId="9" fontId="2" fillId="10" borderId="2" xfId="1" applyFont="1" applyFill="1" applyBorder="1" applyAlignment="1" applyProtection="1">
      <alignment horizontal="center" vertical="center"/>
    </xf>
    <xf numFmtId="2" fontId="2" fillId="10" borderId="2" xfId="0" applyNumberFormat="1" applyFont="1" applyFill="1" applyBorder="1" applyAlignment="1">
      <alignment horizontal="center" vertical="center"/>
    </xf>
    <xf numFmtId="2" fontId="2" fillId="10" borderId="29" xfId="0" applyNumberFormat="1" applyFont="1" applyFill="1" applyBorder="1" applyAlignment="1">
      <alignment horizontal="center" vertical="center"/>
    </xf>
    <xf numFmtId="165"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2" fontId="12" fillId="0" borderId="6" xfId="0" applyNumberFormat="1" applyFont="1" applyBorder="1" applyAlignment="1">
      <alignment horizontal="center" vertical="center"/>
    </xf>
    <xf numFmtId="0" fontId="12" fillId="0" borderId="49" xfId="0" applyFont="1" applyBorder="1" applyAlignment="1">
      <alignment horizontal="center" vertical="center"/>
    </xf>
    <xf numFmtId="2" fontId="12" fillId="0" borderId="101" xfId="0" applyNumberFormat="1" applyFont="1" applyBorder="1" applyAlignment="1">
      <alignment horizontal="center" vertical="center"/>
    </xf>
    <xf numFmtId="165" fontId="12" fillId="0" borderId="0" xfId="0" applyNumberFormat="1" applyFont="1" applyAlignment="1">
      <alignment horizontal="center" vertical="center"/>
    </xf>
    <xf numFmtId="171" fontId="12" fillId="8" borderId="147" xfId="0" applyNumberFormat="1" applyFont="1" applyFill="1" applyBorder="1" applyAlignment="1">
      <alignment horizontal="center" vertical="center"/>
    </xf>
    <xf numFmtId="171" fontId="12" fillId="8" borderId="148" xfId="0" applyNumberFormat="1" applyFont="1" applyFill="1" applyBorder="1" applyAlignment="1">
      <alignment horizontal="center" vertical="center"/>
    </xf>
    <xf numFmtId="0" fontId="12" fillId="0" borderId="54" xfId="0" applyFont="1" applyBorder="1" applyAlignment="1">
      <alignment horizontal="center" vertical="center"/>
    </xf>
    <xf numFmtId="2" fontId="12" fillId="0" borderId="8" xfId="0" applyNumberFormat="1" applyFont="1" applyBorder="1" applyAlignment="1">
      <alignment horizontal="center" vertical="center"/>
    </xf>
    <xf numFmtId="0" fontId="2" fillId="10" borderId="1" xfId="0" applyFont="1" applyFill="1" applyBorder="1" applyAlignment="1">
      <alignment horizontal="left" vertical="center"/>
    </xf>
    <xf numFmtId="4" fontId="12" fillId="0" borderId="30" xfId="0" applyNumberFormat="1" applyFont="1" applyBorder="1" applyAlignment="1">
      <alignment horizontal="center" vertical="center"/>
    </xf>
    <xf numFmtId="2" fontId="12" fillId="0" borderId="30" xfId="0" applyNumberFormat="1" applyFont="1" applyBorder="1" applyAlignment="1">
      <alignment horizontal="center" vertical="center"/>
    </xf>
    <xf numFmtId="10" fontId="12" fillId="0" borderId="30" xfId="0" applyNumberFormat="1" applyFont="1" applyBorder="1" applyAlignment="1">
      <alignment horizontal="center" vertical="center"/>
    </xf>
    <xf numFmtId="4" fontId="12" fillId="8" borderId="5" xfId="0" applyNumberFormat="1" applyFont="1" applyFill="1" applyBorder="1" applyAlignment="1" applyProtection="1">
      <alignment horizontal="center" vertical="center"/>
      <protection locked="0"/>
    </xf>
    <xf numFmtId="4" fontId="12" fillId="8" borderId="6" xfId="0" applyNumberFormat="1" applyFont="1" applyFill="1" applyBorder="1" applyAlignment="1" applyProtection="1">
      <alignment horizontal="center" vertical="center"/>
      <protection locked="0"/>
    </xf>
    <xf numFmtId="10" fontId="12" fillId="8" borderId="166" xfId="0" applyNumberFormat="1" applyFont="1" applyFill="1" applyBorder="1" applyAlignment="1">
      <alignment horizontal="center" vertical="center"/>
    </xf>
    <xf numFmtId="10" fontId="12" fillId="8" borderId="167" xfId="0" applyNumberFormat="1" applyFont="1" applyFill="1" applyBorder="1" applyAlignment="1">
      <alignment horizontal="center" vertical="center"/>
    </xf>
    <xf numFmtId="4" fontId="12" fillId="8" borderId="168" xfId="0" applyNumberFormat="1" applyFont="1" applyFill="1" applyBorder="1" applyAlignment="1">
      <alignment horizontal="center" vertical="center"/>
    </xf>
    <xf numFmtId="4" fontId="12" fillId="8" borderId="169" xfId="0" applyNumberFormat="1" applyFont="1" applyFill="1" applyBorder="1" applyAlignment="1">
      <alignment horizontal="center" vertical="center"/>
    </xf>
    <xf numFmtId="171" fontId="12" fillId="14" borderId="39" xfId="0" applyNumberFormat="1" applyFont="1" applyFill="1" applyBorder="1" applyAlignment="1" applyProtection="1">
      <alignment horizontal="center" vertical="center"/>
      <protection locked="0"/>
    </xf>
    <xf numFmtId="171" fontId="12" fillId="14" borderId="40" xfId="0" applyNumberFormat="1" applyFont="1" applyFill="1" applyBorder="1" applyAlignment="1" applyProtection="1">
      <alignment horizontal="center" vertical="center"/>
      <protection locked="0"/>
    </xf>
    <xf numFmtId="2" fontId="12" fillId="0" borderId="68" xfId="0" applyNumberFormat="1" applyFont="1" applyBorder="1" applyAlignment="1">
      <alignment horizontal="center" vertical="center"/>
    </xf>
    <xf numFmtId="165" fontId="12" fillId="0" borderId="100" xfId="0" applyNumberFormat="1" applyFont="1" applyBorder="1" applyAlignment="1">
      <alignment horizontal="center" vertical="center"/>
    </xf>
    <xf numFmtId="0" fontId="12" fillId="0" borderId="100" xfId="0" applyFont="1" applyBorder="1" applyAlignment="1">
      <alignment horizontal="center" vertical="center"/>
    </xf>
    <xf numFmtId="2" fontId="12" fillId="0" borderId="127" xfId="0" applyNumberFormat="1" applyFont="1" applyBorder="1" applyAlignment="1">
      <alignment horizontal="center" vertical="center"/>
    </xf>
    <xf numFmtId="2" fontId="12" fillId="0" borderId="9" xfId="0" applyNumberFormat="1" applyFont="1" applyBorder="1" applyAlignment="1">
      <alignment horizontal="center" vertical="center"/>
    </xf>
    <xf numFmtId="0" fontId="2" fillId="10" borderId="60" xfId="0" applyFont="1" applyFill="1" applyBorder="1" applyAlignment="1">
      <alignment horizontal="center" vertical="center"/>
    </xf>
    <xf numFmtId="9" fontId="2" fillId="10" borderId="60" xfId="1" applyFont="1" applyFill="1" applyBorder="1" applyAlignment="1" applyProtection="1">
      <alignment horizontal="center" vertical="center"/>
    </xf>
    <xf numFmtId="2" fontId="2" fillId="10" borderId="62" xfId="0" applyNumberFormat="1" applyFont="1" applyFill="1" applyBorder="1" applyAlignment="1">
      <alignment horizontal="center" vertical="center"/>
    </xf>
    <xf numFmtId="2" fontId="2" fillId="10" borderId="1" xfId="0" applyNumberFormat="1" applyFont="1" applyFill="1" applyBorder="1" applyAlignment="1">
      <alignment horizontal="center" vertical="center"/>
    </xf>
    <xf numFmtId="0" fontId="0" fillId="0" borderId="0" xfId="0" applyAlignment="1">
      <alignment vertical="center"/>
    </xf>
    <xf numFmtId="0" fontId="2" fillId="10" borderId="59" xfId="0" applyFont="1" applyFill="1" applyBorder="1" applyAlignment="1">
      <alignment horizontal="left" vertical="center"/>
    </xf>
    <xf numFmtId="165" fontId="12" fillId="0" borderId="102" xfId="0" applyNumberFormat="1" applyFont="1" applyBorder="1" applyAlignment="1">
      <alignment horizontal="center" vertical="center"/>
    </xf>
    <xf numFmtId="0" fontId="12" fillId="0" borderId="102" xfId="0" applyFont="1" applyBorder="1" applyAlignment="1">
      <alignment horizontal="center" vertical="center"/>
    </xf>
    <xf numFmtId="2" fontId="12" fillId="0" borderId="128" xfId="0" applyNumberFormat="1" applyFont="1" applyBorder="1" applyAlignment="1">
      <alignment horizontal="center" vertical="center"/>
    </xf>
    <xf numFmtId="171" fontId="12" fillId="8" borderId="86" xfId="0" applyNumberFormat="1" applyFont="1" applyFill="1" applyBorder="1" applyAlignment="1">
      <alignment horizontal="center" vertical="center"/>
    </xf>
    <xf numFmtId="171" fontId="12" fillId="8" borderId="170" xfId="0" applyNumberFormat="1" applyFont="1" applyFill="1" applyBorder="1" applyAlignment="1">
      <alignment horizontal="center" vertical="center"/>
    </xf>
    <xf numFmtId="171" fontId="12" fillId="8" borderId="171" xfId="0" applyNumberFormat="1" applyFont="1" applyFill="1" applyBorder="1" applyAlignment="1">
      <alignment horizontal="center" vertical="center"/>
    </xf>
    <xf numFmtId="10" fontId="12" fillId="8" borderId="80" xfId="0" applyNumberFormat="1" applyFont="1" applyFill="1" applyBorder="1" applyAlignment="1">
      <alignment horizontal="center" vertical="center"/>
    </xf>
    <xf numFmtId="10" fontId="12" fillId="8" borderId="171" xfId="0" applyNumberFormat="1" applyFont="1" applyFill="1" applyBorder="1" applyAlignment="1">
      <alignment horizontal="center" vertical="center"/>
    </xf>
    <xf numFmtId="2" fontId="12" fillId="0" borderId="119" xfId="0" applyNumberFormat="1" applyFont="1" applyBorder="1" applyAlignment="1">
      <alignment horizontal="center" vertical="center"/>
    </xf>
    <xf numFmtId="2" fontId="12" fillId="8" borderId="80" xfId="0" applyNumberFormat="1" applyFont="1" applyFill="1" applyBorder="1" applyAlignment="1">
      <alignment horizontal="center" vertical="center"/>
    </xf>
    <xf numFmtId="2" fontId="12" fillId="8" borderId="171" xfId="0" applyNumberFormat="1" applyFont="1" applyFill="1" applyBorder="1" applyAlignment="1">
      <alignment horizontal="center" vertical="center"/>
    </xf>
    <xf numFmtId="2" fontId="12" fillId="8" borderId="83" xfId="0" applyNumberFormat="1" applyFont="1" applyFill="1" applyBorder="1" applyAlignment="1">
      <alignment horizontal="center" vertical="center"/>
    </xf>
    <xf numFmtId="2" fontId="12" fillId="8" borderId="172" xfId="0" applyNumberFormat="1" applyFont="1" applyFill="1" applyBorder="1" applyAlignment="1">
      <alignment horizontal="center" vertical="center"/>
    </xf>
    <xf numFmtId="4" fontId="12" fillId="8" borderId="86" xfId="0" applyNumberFormat="1" applyFont="1" applyFill="1" applyBorder="1" applyAlignment="1" applyProtection="1">
      <alignment horizontal="center" vertical="center"/>
      <protection locked="0"/>
    </xf>
    <xf numFmtId="4" fontId="12" fillId="8" borderId="87" xfId="0" applyNumberFormat="1" applyFont="1" applyFill="1" applyBorder="1" applyAlignment="1" applyProtection="1">
      <alignment horizontal="center" vertical="center"/>
      <protection locked="0"/>
    </xf>
    <xf numFmtId="10" fontId="12" fillId="8" borderId="43" xfId="0" applyNumberFormat="1" applyFont="1" applyFill="1" applyBorder="1" applyAlignment="1" applyProtection="1">
      <alignment horizontal="center" vertical="center"/>
      <protection locked="0"/>
    </xf>
    <xf numFmtId="166" fontId="12" fillId="8" borderId="124" xfId="0" applyNumberFormat="1" applyFont="1" applyFill="1" applyBorder="1" applyAlignment="1" applyProtection="1">
      <alignment horizontal="center" vertical="center"/>
      <protection locked="0"/>
    </xf>
    <xf numFmtId="166" fontId="12" fillId="8" borderId="125" xfId="0" applyNumberFormat="1" applyFont="1" applyFill="1" applyBorder="1" applyAlignment="1" applyProtection="1">
      <alignment horizontal="center" vertical="center"/>
      <protection locked="0"/>
    </xf>
    <xf numFmtId="2" fontId="12" fillId="0" borderId="79" xfId="0" applyNumberFormat="1" applyFont="1" applyBorder="1" applyAlignment="1">
      <alignment horizontal="center" vertical="center"/>
    </xf>
    <xf numFmtId="10" fontId="12" fillId="0" borderId="81" xfId="0" applyNumberFormat="1" applyFont="1" applyBorder="1" applyAlignment="1">
      <alignment horizontal="center" vertical="center"/>
    </xf>
    <xf numFmtId="165" fontId="12" fillId="0" borderId="125" xfId="0" applyNumberFormat="1" applyFont="1" applyBorder="1" applyAlignment="1">
      <alignment horizontal="center" vertical="center"/>
    </xf>
    <xf numFmtId="0" fontId="12" fillId="0" borderId="125" xfId="0" applyFont="1" applyBorder="1" applyAlignment="1">
      <alignment horizontal="center" vertical="center"/>
    </xf>
    <xf numFmtId="2" fontId="12" fillId="0" borderId="126" xfId="0" applyNumberFormat="1" applyFont="1" applyBorder="1" applyAlignment="1">
      <alignment horizontal="center" vertical="center"/>
    </xf>
    <xf numFmtId="2" fontId="2" fillId="10" borderId="60" xfId="0" applyNumberFormat="1" applyFont="1" applyFill="1" applyBorder="1" applyAlignment="1">
      <alignment horizontal="center" vertical="center"/>
    </xf>
    <xf numFmtId="4" fontId="12" fillId="8" borderId="5" xfId="0" applyNumberFormat="1" applyFont="1" applyFill="1" applyBorder="1" applyAlignment="1">
      <alignment horizontal="center" vertical="center"/>
    </xf>
    <xf numFmtId="4" fontId="12" fillId="8" borderId="149" xfId="0" applyNumberFormat="1" applyFont="1" applyFill="1" applyBorder="1" applyAlignment="1">
      <alignment horizontal="center" vertical="center"/>
    </xf>
    <xf numFmtId="10" fontId="12" fillId="8" borderId="43" xfId="0" applyNumberFormat="1" applyFont="1" applyFill="1" applyBorder="1" applyAlignment="1">
      <alignment horizontal="center" vertical="center"/>
    </xf>
    <xf numFmtId="10" fontId="12" fillId="8" borderId="150" xfId="0" applyNumberFormat="1" applyFont="1" applyFill="1" applyBorder="1" applyAlignment="1">
      <alignment horizontal="center" vertical="center"/>
    </xf>
    <xf numFmtId="4" fontId="12" fillId="8" borderId="43" xfId="0" applyNumberFormat="1" applyFont="1" applyFill="1" applyBorder="1" applyAlignment="1">
      <alignment horizontal="center" vertical="center"/>
    </xf>
    <xf numFmtId="4" fontId="12" fillId="8" borderId="150" xfId="0" applyNumberFormat="1" applyFont="1" applyFill="1" applyBorder="1" applyAlignment="1">
      <alignment horizontal="center" vertical="center"/>
    </xf>
    <xf numFmtId="4" fontId="12" fillId="8" borderId="7" xfId="0" applyNumberFormat="1" applyFont="1" applyFill="1" applyBorder="1" applyAlignment="1">
      <alignment horizontal="center" vertical="center"/>
    </xf>
    <xf numFmtId="4" fontId="12" fillId="8" borderId="151" xfId="0" applyNumberFormat="1" applyFont="1" applyFill="1" applyBorder="1" applyAlignment="1">
      <alignment horizontal="center" vertical="center"/>
    </xf>
    <xf numFmtId="4" fontId="36" fillId="9" borderId="60" xfId="0" applyNumberFormat="1" applyFont="1" applyFill="1" applyBorder="1" applyAlignment="1">
      <alignment horizontal="center" vertical="center"/>
    </xf>
    <xf numFmtId="4" fontId="12" fillId="8" borderId="39" xfId="0" applyNumberFormat="1" applyFont="1" applyFill="1" applyBorder="1" applyAlignment="1">
      <alignment horizontal="center" vertical="center"/>
    </xf>
    <xf numFmtId="4" fontId="12" fillId="8" borderId="40" xfId="0" applyNumberFormat="1" applyFont="1" applyFill="1" applyBorder="1" applyAlignment="1">
      <alignment horizontal="center" vertical="center"/>
    </xf>
    <xf numFmtId="2" fontId="12" fillId="0" borderId="88" xfId="0" applyNumberFormat="1" applyFont="1" applyBorder="1" applyAlignment="1">
      <alignment horizontal="center" vertical="center"/>
    </xf>
    <xf numFmtId="165" fontId="12" fillId="0" borderId="40" xfId="0" applyNumberFormat="1" applyFont="1" applyBorder="1" applyAlignment="1">
      <alignment horizontal="center" vertical="center"/>
    </xf>
    <xf numFmtId="0" fontId="12" fillId="0" borderId="40" xfId="0" applyFont="1" applyBorder="1" applyAlignment="1">
      <alignment horizontal="center" vertical="center"/>
    </xf>
    <xf numFmtId="2" fontId="12" fillId="0" borderId="41" xfId="0" applyNumberFormat="1" applyFont="1" applyBorder="1" applyAlignment="1">
      <alignment horizontal="center" vertical="center"/>
    </xf>
    <xf numFmtId="10" fontId="12" fillId="0" borderId="47" xfId="0" applyNumberFormat="1" applyFont="1" applyBorder="1" applyAlignment="1">
      <alignment horizontal="center" vertical="center"/>
    </xf>
    <xf numFmtId="2" fontId="2" fillId="10" borderId="61" xfId="0" applyNumberFormat="1" applyFont="1" applyFill="1" applyBorder="1" applyAlignment="1">
      <alignment horizontal="center" vertical="center"/>
    </xf>
    <xf numFmtId="2" fontId="12" fillId="0" borderId="38" xfId="0" applyNumberFormat="1" applyFont="1" applyBorder="1" applyAlignment="1">
      <alignment horizontal="center" vertical="center"/>
    </xf>
    <xf numFmtId="10" fontId="12" fillId="0" borderId="0" xfId="0" applyNumberFormat="1" applyFont="1" applyAlignment="1">
      <alignment horizontal="center" vertical="center"/>
    </xf>
    <xf numFmtId="0" fontId="2" fillId="0" borderId="91" xfId="0" applyFont="1" applyBorder="1" applyAlignment="1">
      <alignment vertical="center"/>
    </xf>
    <xf numFmtId="9" fontId="2" fillId="10" borderId="154" xfId="1" applyFont="1" applyFill="1" applyBorder="1" applyAlignment="1" applyProtection="1">
      <alignment horizontal="center" vertical="center"/>
    </xf>
    <xf numFmtId="2" fontId="2" fillId="10" borderId="154" xfId="0" applyNumberFormat="1" applyFont="1" applyFill="1" applyBorder="1" applyAlignment="1">
      <alignment horizontal="center" vertical="center"/>
    </xf>
    <xf numFmtId="2" fontId="2" fillId="10" borderId="155" xfId="0" applyNumberFormat="1" applyFont="1" applyFill="1" applyBorder="1" applyAlignment="1">
      <alignment horizontal="center" vertical="center"/>
    </xf>
    <xf numFmtId="0" fontId="0" fillId="0" borderId="8" xfId="0" applyBorder="1"/>
    <xf numFmtId="2" fontId="12" fillId="8" borderId="152" xfId="0" applyNumberFormat="1" applyFont="1" applyFill="1" applyBorder="1" applyAlignment="1">
      <alignment horizontal="center" vertical="center"/>
    </xf>
    <xf numFmtId="2" fontId="12" fillId="8" borderId="153" xfId="0" applyNumberFormat="1" applyFont="1" applyFill="1" applyBorder="1" applyAlignment="1">
      <alignment horizontal="center" vertical="center"/>
    </xf>
    <xf numFmtId="10" fontId="12" fillId="8" borderId="152" xfId="0" applyNumberFormat="1" applyFont="1" applyFill="1" applyBorder="1" applyAlignment="1">
      <alignment horizontal="center" vertical="center"/>
    </xf>
    <xf numFmtId="10" fontId="12" fillId="8" borderId="153" xfId="0" applyNumberFormat="1" applyFont="1" applyFill="1" applyBorder="1" applyAlignment="1">
      <alignment horizontal="center" vertical="center"/>
    </xf>
    <xf numFmtId="2" fontId="12" fillId="8" borderId="173" xfId="0" applyNumberFormat="1" applyFont="1" applyFill="1" applyBorder="1" applyAlignment="1">
      <alignment horizontal="center" vertical="center"/>
    </xf>
    <xf numFmtId="2" fontId="12" fillId="8" borderId="174" xfId="0" applyNumberFormat="1" applyFont="1" applyFill="1" applyBorder="1" applyAlignment="1">
      <alignment horizontal="center" vertical="center"/>
    </xf>
    <xf numFmtId="171" fontId="12" fillId="8" borderId="5" xfId="0" applyNumberFormat="1" applyFont="1" applyFill="1" applyBorder="1" applyAlignment="1" applyProtection="1">
      <alignment horizontal="center" vertical="center"/>
      <protection locked="0"/>
    </xf>
    <xf numFmtId="171" fontId="12" fillId="8" borderId="6" xfId="0" applyNumberFormat="1" applyFont="1" applyFill="1" applyBorder="1" applyAlignment="1" applyProtection="1">
      <alignment horizontal="center" vertical="center"/>
      <protection locked="0"/>
    </xf>
    <xf numFmtId="10" fontId="12" fillId="8" borderId="0" xfId="0" applyNumberFormat="1" applyFont="1" applyFill="1" applyAlignment="1" applyProtection="1">
      <alignment horizontal="center" vertical="center"/>
      <protection locked="0"/>
    </xf>
    <xf numFmtId="171" fontId="12" fillId="8" borderId="5" xfId="0" applyNumberFormat="1" applyFont="1" applyFill="1" applyBorder="1" applyAlignment="1">
      <alignment horizontal="center" vertical="center"/>
    </xf>
    <xf numFmtId="171" fontId="12" fillId="8" borderId="6" xfId="0" applyNumberFormat="1" applyFont="1" applyFill="1" applyBorder="1" applyAlignment="1">
      <alignment horizontal="center" vertical="center"/>
    </xf>
    <xf numFmtId="171" fontId="12" fillId="8" borderId="43" xfId="0" applyNumberFormat="1" applyFont="1" applyFill="1" applyBorder="1" applyAlignment="1">
      <alignment horizontal="center" vertical="center"/>
    </xf>
    <xf numFmtId="4" fontId="12" fillId="8" borderId="8" xfId="0" applyNumberFormat="1" applyFont="1" applyFill="1" applyBorder="1" applyAlignment="1">
      <alignment horizontal="center" vertical="center"/>
    </xf>
    <xf numFmtId="2" fontId="2" fillId="10" borderId="30" xfId="0" applyNumberFormat="1" applyFont="1" applyFill="1" applyBorder="1" applyAlignment="1">
      <alignment horizontal="center" vertical="center"/>
    </xf>
    <xf numFmtId="10" fontId="12" fillId="8" borderId="0" xfId="0" applyNumberFormat="1" applyFont="1" applyFill="1" applyAlignment="1">
      <alignment horizontal="center" vertical="center"/>
    </xf>
    <xf numFmtId="171" fontId="12" fillId="8" borderId="0" xfId="0" applyNumberFormat="1" applyFont="1" applyFill="1" applyAlignment="1">
      <alignment horizontal="center" vertical="center"/>
    </xf>
    <xf numFmtId="4" fontId="12" fillId="8" borderId="0" xfId="0" applyNumberFormat="1" applyFont="1" applyFill="1" applyAlignment="1">
      <alignment horizontal="center" vertical="center"/>
    </xf>
    <xf numFmtId="2" fontId="12" fillId="8" borderId="43" xfId="0" applyNumberFormat="1" applyFont="1" applyFill="1" applyBorder="1" applyAlignment="1" applyProtection="1">
      <alignment horizontal="center" vertical="center"/>
      <protection locked="0"/>
    </xf>
    <xf numFmtId="2" fontId="12" fillId="8" borderId="0" xfId="0" applyNumberFormat="1" applyFont="1" applyFill="1" applyAlignment="1" applyProtection="1">
      <alignment horizontal="center" vertical="center"/>
      <protection locked="0"/>
    </xf>
    <xf numFmtId="166" fontId="12" fillId="8" borderId="43" xfId="0" applyNumberFormat="1" applyFont="1" applyFill="1" applyBorder="1" applyAlignment="1" applyProtection="1">
      <alignment horizontal="center" vertical="center"/>
      <protection locked="0"/>
    </xf>
    <xf numFmtId="166" fontId="12" fillId="8" borderId="0" xfId="0" applyNumberFormat="1" applyFont="1" applyFill="1" applyAlignment="1" applyProtection="1">
      <alignment horizontal="center" vertical="center"/>
      <protection locked="0"/>
    </xf>
    <xf numFmtId="2" fontId="12" fillId="8" borderId="8" xfId="0" applyNumberFormat="1" applyFont="1" applyFill="1" applyBorder="1" applyAlignment="1" applyProtection="1">
      <alignment horizontal="center" vertical="center"/>
      <protection locked="0"/>
    </xf>
    <xf numFmtId="166" fontId="12" fillId="0" borderId="49" xfId="0" applyNumberFormat="1" applyFont="1" applyBorder="1" applyAlignment="1">
      <alignment horizontal="center" vertical="center"/>
    </xf>
    <xf numFmtId="2" fontId="12" fillId="0" borderId="44" xfId="0" applyNumberFormat="1" applyFont="1" applyBorder="1" applyAlignment="1">
      <alignment horizontal="center" vertical="center"/>
    </xf>
    <xf numFmtId="4" fontId="12" fillId="8" borderId="46" xfId="0" applyNumberFormat="1" applyFont="1" applyFill="1" applyBorder="1" applyAlignment="1">
      <alignment horizontal="center" vertical="center"/>
    </xf>
    <xf numFmtId="4" fontId="12" fillId="8" borderId="47" xfId="0" applyNumberFormat="1" applyFont="1" applyFill="1" applyBorder="1" applyAlignment="1">
      <alignment horizontal="center" vertical="center"/>
    </xf>
    <xf numFmtId="2" fontId="12" fillId="0" borderId="63" xfId="0" applyNumberFormat="1" applyFont="1" applyBorder="1" applyAlignment="1">
      <alignment horizontal="center" vertical="center"/>
    </xf>
    <xf numFmtId="0" fontId="2" fillId="0" borderId="106" xfId="0" applyFont="1" applyBorder="1" applyAlignment="1">
      <alignment vertical="center"/>
    </xf>
    <xf numFmtId="10" fontId="12" fillId="8" borderId="43" xfId="1" applyNumberFormat="1" applyFont="1" applyFill="1" applyBorder="1" applyAlignment="1" applyProtection="1">
      <alignment horizontal="center" vertical="center"/>
      <protection locked="0"/>
    </xf>
    <xf numFmtId="10" fontId="12" fillId="8" borderId="0" xfId="1" applyNumberFormat="1" applyFont="1" applyFill="1" applyAlignment="1" applyProtection="1">
      <alignment horizontal="center" vertical="center"/>
      <protection locked="0"/>
    </xf>
    <xf numFmtId="4" fontId="12" fillId="8" borderId="175" xfId="0" applyNumberFormat="1" applyFont="1" applyFill="1" applyBorder="1" applyAlignment="1">
      <alignment horizontal="center" vertical="center"/>
    </xf>
    <xf numFmtId="4" fontId="12" fillId="8" borderId="176" xfId="0" applyNumberFormat="1" applyFont="1" applyFill="1" applyBorder="1" applyAlignment="1">
      <alignment horizontal="center" vertical="center"/>
    </xf>
    <xf numFmtId="165" fontId="12" fillId="0" borderId="156" xfId="0" applyNumberFormat="1" applyFont="1" applyBorder="1" applyAlignment="1">
      <alignment horizontal="center" vertical="center"/>
    </xf>
    <xf numFmtId="10" fontId="12" fillId="8" borderId="177" xfId="0" applyNumberFormat="1" applyFont="1" applyFill="1" applyBorder="1" applyAlignment="1">
      <alignment horizontal="center" vertical="center"/>
    </xf>
    <xf numFmtId="10" fontId="12" fillId="8" borderId="178" xfId="0" applyNumberFormat="1" applyFont="1" applyFill="1" applyBorder="1" applyAlignment="1">
      <alignment horizontal="center" vertical="center"/>
    </xf>
    <xf numFmtId="4" fontId="12" fillId="8" borderId="177" xfId="0" applyNumberFormat="1" applyFont="1" applyFill="1" applyBorder="1" applyAlignment="1">
      <alignment horizontal="center" vertical="center"/>
    </xf>
    <xf numFmtId="4" fontId="12" fillId="8" borderId="178" xfId="0" applyNumberFormat="1" applyFont="1" applyFill="1" applyBorder="1" applyAlignment="1">
      <alignment horizontal="center" vertical="center"/>
    </xf>
    <xf numFmtId="4" fontId="12" fillId="8" borderId="179" xfId="0" applyNumberFormat="1" applyFont="1" applyFill="1" applyBorder="1" applyAlignment="1">
      <alignment horizontal="center" vertical="center"/>
    </xf>
    <xf numFmtId="4" fontId="12" fillId="8" borderId="180" xfId="0" applyNumberFormat="1" applyFont="1" applyFill="1" applyBorder="1" applyAlignment="1">
      <alignment horizontal="center" vertical="center"/>
    </xf>
    <xf numFmtId="165" fontId="12" fillId="0" borderId="157" xfId="0" applyNumberFormat="1" applyFont="1" applyBorder="1" applyAlignment="1">
      <alignment horizontal="center" vertical="center"/>
    </xf>
    <xf numFmtId="2" fontId="12" fillId="0" borderId="109" xfId="0" applyNumberFormat="1" applyFont="1" applyBorder="1" applyAlignment="1">
      <alignment horizontal="center" vertical="center"/>
    </xf>
    <xf numFmtId="2" fontId="12" fillId="0" borderId="82" xfId="0" applyNumberFormat="1" applyFont="1" applyBorder="1" applyAlignment="1">
      <alignment horizontal="center" vertical="center"/>
    </xf>
    <xf numFmtId="2" fontId="12" fillId="0" borderId="85" xfId="0" applyNumberFormat="1" applyFont="1" applyBorder="1" applyAlignment="1">
      <alignment horizontal="center" vertical="center"/>
    </xf>
    <xf numFmtId="2" fontId="12" fillId="0" borderId="99" xfId="0" applyNumberFormat="1" applyFont="1" applyBorder="1" applyAlignment="1">
      <alignment horizontal="center" vertical="center"/>
    </xf>
    <xf numFmtId="0" fontId="12" fillId="0" borderId="108" xfId="0" applyFont="1" applyBorder="1" applyAlignment="1">
      <alignment horizontal="center" vertical="center"/>
    </xf>
    <xf numFmtId="2" fontId="12" fillId="0" borderId="76" xfId="0" applyNumberFormat="1" applyFont="1" applyBorder="1" applyAlignment="1">
      <alignment horizontal="center" vertical="center"/>
    </xf>
    <xf numFmtId="165" fontId="12" fillId="0" borderId="129" xfId="0" applyNumberFormat="1" applyFont="1" applyBorder="1" applyAlignment="1">
      <alignment horizontal="center" vertical="center"/>
    </xf>
    <xf numFmtId="0" fontId="12" fillId="0" borderId="129" xfId="0" applyFont="1" applyBorder="1" applyAlignment="1">
      <alignment horizontal="center" vertical="center"/>
    </xf>
    <xf numFmtId="2" fontId="12" fillId="0" borderId="130" xfId="0" applyNumberFormat="1" applyFont="1" applyBorder="1" applyAlignment="1">
      <alignment horizontal="center" vertical="center"/>
    </xf>
    <xf numFmtId="2" fontId="12" fillId="0" borderId="105" xfId="0" applyNumberFormat="1" applyFont="1" applyBorder="1" applyAlignment="1">
      <alignment horizontal="center" vertical="center"/>
    </xf>
    <xf numFmtId="2" fontId="12" fillId="0" borderId="107" xfId="0" applyNumberFormat="1" applyFont="1" applyBorder="1" applyAlignment="1">
      <alignment horizontal="center" vertical="center"/>
    </xf>
    <xf numFmtId="171" fontId="12" fillId="8" borderId="46" xfId="0" applyNumberFormat="1" applyFont="1" applyFill="1" applyBorder="1" applyAlignment="1">
      <alignment horizontal="center" vertical="center"/>
    </xf>
    <xf numFmtId="171" fontId="12" fillId="8" borderId="47" xfId="0" applyNumberFormat="1" applyFont="1" applyFill="1" applyBorder="1" applyAlignment="1">
      <alignment horizontal="center" vertical="center"/>
    </xf>
    <xf numFmtId="0" fontId="2" fillId="0" borderId="114" xfId="0" applyFont="1" applyBorder="1" applyAlignment="1">
      <alignment horizontal="center"/>
    </xf>
    <xf numFmtId="0" fontId="2" fillId="0" borderId="115" xfId="0" applyFont="1" applyBorder="1" applyAlignment="1">
      <alignment horizontal="center"/>
    </xf>
    <xf numFmtId="0" fontId="2" fillId="0" borderId="113" xfId="0" applyFont="1" applyBorder="1" applyAlignment="1">
      <alignment horizontal="center"/>
    </xf>
    <xf numFmtId="0" fontId="0" fillId="0" borderId="114" xfId="0" applyBorder="1" applyAlignment="1">
      <alignment horizontal="left"/>
    </xf>
    <xf numFmtId="0" fontId="0" fillId="0" borderId="115" xfId="0" applyBorder="1" applyAlignment="1">
      <alignment horizontal="left"/>
    </xf>
    <xf numFmtId="0" fontId="0" fillId="0" borderId="113" xfId="0" applyBorder="1" applyAlignment="1">
      <alignment horizontal="left"/>
    </xf>
    <xf numFmtId="0" fontId="0" fillId="0" borderId="114" xfId="0" applyBorder="1" applyAlignment="1">
      <alignment horizontal="left" wrapText="1"/>
    </xf>
    <xf numFmtId="0" fontId="0" fillId="0" borderId="115" xfId="0" applyBorder="1" applyAlignment="1">
      <alignment horizontal="left" wrapText="1"/>
    </xf>
    <xf numFmtId="0" fontId="0" fillId="0" borderId="113" xfId="0" applyBorder="1" applyAlignment="1">
      <alignment horizontal="left" wrapText="1"/>
    </xf>
    <xf numFmtId="0" fontId="2" fillId="0" borderId="111" xfId="0" applyFont="1" applyBorder="1" applyAlignment="1">
      <alignment horizontal="center" vertical="center"/>
    </xf>
    <xf numFmtId="0" fontId="0" fillId="0" borderId="111" xfId="0" applyBorder="1" applyAlignment="1">
      <alignment horizontal="left"/>
    </xf>
    <xf numFmtId="0" fontId="0" fillId="0" borderId="111" xfId="0" applyBorder="1" applyAlignment="1">
      <alignment horizontal="left" wrapText="1"/>
    </xf>
    <xf numFmtId="4" fontId="0" fillId="0" borderId="1" xfId="0" applyNumberFormat="1" applyBorder="1" applyAlignment="1">
      <alignment horizontal="center" vertical="center"/>
    </xf>
    <xf numFmtId="4" fontId="0" fillId="0" borderId="29" xfId="0" applyNumberFormat="1" applyBorder="1" applyAlignment="1">
      <alignment horizontal="center" vertical="center"/>
    </xf>
    <xf numFmtId="0" fontId="5" fillId="0" borderId="116" xfId="0" applyFont="1" applyBorder="1" applyAlignment="1">
      <alignment horizontal="center"/>
    </xf>
    <xf numFmtId="0" fontId="5" fillId="0" borderId="115" xfId="0" applyFont="1" applyBorder="1" applyAlignment="1">
      <alignment horizontal="center"/>
    </xf>
    <xf numFmtId="0" fontId="5" fillId="0" borderId="112" xfId="0" applyFont="1" applyBorder="1" applyAlignment="1">
      <alignment horizontal="center"/>
    </xf>
    <xf numFmtId="0" fontId="5" fillId="0" borderId="165" xfId="0" applyFont="1" applyBorder="1" applyAlignment="1">
      <alignment horizontal="center"/>
    </xf>
    <xf numFmtId="0" fontId="5" fillId="4" borderId="116" xfId="0" applyFont="1" applyFill="1" applyBorder="1" applyAlignment="1">
      <alignment horizontal="center"/>
    </xf>
    <xf numFmtId="0" fontId="5" fillId="4" borderId="115" xfId="0" applyFont="1" applyFill="1" applyBorder="1" applyAlignment="1">
      <alignment horizontal="center"/>
    </xf>
    <xf numFmtId="0" fontId="5" fillId="4" borderId="112" xfId="0" applyFont="1" applyFill="1" applyBorder="1" applyAlignment="1">
      <alignment horizontal="center"/>
    </xf>
    <xf numFmtId="0" fontId="5" fillId="0" borderId="111" xfId="0" applyFont="1" applyBorder="1" applyAlignment="1" applyProtection="1">
      <alignment horizontal="center" wrapText="1"/>
      <protection locked="0"/>
    </xf>
    <xf numFmtId="0" fontId="28" fillId="0" borderId="111" xfId="0" applyFont="1" applyBorder="1" applyAlignment="1" applyProtection="1">
      <alignment horizontal="center" vertical="center" wrapText="1"/>
      <protection locked="0"/>
    </xf>
    <xf numFmtId="0" fontId="5" fillId="0" borderId="111" xfId="0" applyFont="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4" fillId="7" borderId="6" xfId="0" applyFont="1" applyFill="1" applyBorder="1" applyAlignment="1">
      <alignment horizontal="center" vertical="center"/>
    </xf>
    <xf numFmtId="0" fontId="4" fillId="7" borderId="68"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5" xfId="0" applyFont="1" applyFill="1" applyBorder="1" applyAlignment="1">
      <alignment horizontal="center"/>
    </xf>
    <xf numFmtId="0" fontId="4" fillId="7" borderId="6" xfId="0" applyFont="1" applyFill="1" applyBorder="1" applyAlignment="1">
      <alignment horizontal="center"/>
    </xf>
    <xf numFmtId="0" fontId="4" fillId="7" borderId="68" xfId="0" applyFont="1" applyFill="1" applyBorder="1" applyAlignment="1">
      <alignment horizontal="center"/>
    </xf>
    <xf numFmtId="0" fontId="5" fillId="0" borderId="115" xfId="0" applyFont="1" applyBorder="1" applyAlignment="1">
      <alignment horizontal="left" vertical="center" wrapText="1"/>
    </xf>
    <xf numFmtId="9" fontId="5" fillId="4" borderId="116" xfId="0" applyNumberFormat="1" applyFont="1" applyFill="1" applyBorder="1" applyAlignment="1">
      <alignment horizontal="center"/>
    </xf>
    <xf numFmtId="9" fontId="5" fillId="4" borderId="115" xfId="0" applyNumberFormat="1" applyFont="1" applyFill="1" applyBorder="1" applyAlignment="1">
      <alignment horizontal="center"/>
    </xf>
    <xf numFmtId="0" fontId="5" fillId="4" borderId="111" xfId="0" applyFont="1" applyFill="1" applyBorder="1" applyAlignment="1">
      <alignment horizontal="center" vertical="center"/>
    </xf>
    <xf numFmtId="0" fontId="5" fillId="0" borderId="116"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2" xfId="0" applyFont="1" applyBorder="1" applyAlignment="1">
      <alignment horizontal="center" vertical="center" wrapText="1"/>
    </xf>
    <xf numFmtId="0" fontId="5" fillId="4" borderId="116" xfId="0" applyFont="1" applyFill="1" applyBorder="1" applyAlignment="1">
      <alignment horizontal="center" wrapText="1"/>
    </xf>
    <xf numFmtId="0" fontId="5" fillId="4" borderId="115" xfId="0" applyFont="1" applyFill="1" applyBorder="1" applyAlignment="1">
      <alignment horizontal="center" wrapText="1"/>
    </xf>
    <xf numFmtId="0" fontId="5" fillId="4" borderId="112" xfId="0" applyFont="1" applyFill="1" applyBorder="1" applyAlignment="1">
      <alignment horizontal="center" wrapText="1"/>
    </xf>
    <xf numFmtId="0" fontId="5" fillId="4" borderId="116" xfId="0" applyFont="1" applyFill="1" applyBorder="1" applyAlignment="1">
      <alignment horizontal="center" vertical="center"/>
    </xf>
    <xf numFmtId="0" fontId="5" fillId="4" borderId="115" xfId="0" applyFont="1" applyFill="1" applyBorder="1" applyAlignment="1">
      <alignment horizontal="center" vertical="center"/>
    </xf>
    <xf numFmtId="0" fontId="5" fillId="4" borderId="112"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0" fillId="0" borderId="43" xfId="0" applyBorder="1" applyAlignment="1" applyProtection="1">
      <alignment horizontal="right"/>
      <protection locked="0"/>
    </xf>
    <xf numFmtId="0" fontId="0" fillId="0" borderId="0" xfId="0" applyAlignment="1" applyProtection="1">
      <alignment horizontal="right"/>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4" borderId="7" xfId="0" applyFont="1" applyFill="1" applyBorder="1" applyAlignment="1" applyProtection="1">
      <alignment horizontal="right"/>
      <protection locked="0"/>
    </xf>
    <xf numFmtId="0" fontId="2" fillId="4" borderId="8" xfId="0" applyFont="1" applyFill="1" applyBorder="1" applyAlignment="1" applyProtection="1">
      <alignment horizontal="right"/>
      <protection locked="0"/>
    </xf>
    <xf numFmtId="0" fontId="2" fillId="4" borderId="9" xfId="0" applyFont="1" applyFill="1" applyBorder="1" applyAlignment="1" applyProtection="1">
      <alignment horizontal="right"/>
      <protection locked="0"/>
    </xf>
    <xf numFmtId="0" fontId="36" fillId="0" borderId="1"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48" fillId="0" borderId="117" xfId="0" applyFont="1" applyBorder="1" applyAlignment="1" applyProtection="1">
      <alignment horizontal="center" vertical="center"/>
      <protection locked="0"/>
    </xf>
    <xf numFmtId="0" fontId="48" fillId="0" borderId="118" xfId="0" applyFont="1" applyBorder="1" applyAlignment="1" applyProtection="1">
      <alignment horizontal="center" vertical="center"/>
      <protection locked="0"/>
    </xf>
    <xf numFmtId="0" fontId="48" fillId="0" borderId="33"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38"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110" xfId="0" applyFont="1" applyBorder="1" applyAlignment="1" applyProtection="1">
      <alignment horizontal="center" vertical="center"/>
      <protection locked="0"/>
    </xf>
    <xf numFmtId="0" fontId="55" fillId="0" borderId="73" xfId="0" applyFont="1" applyBorder="1" applyAlignment="1" applyProtection="1">
      <alignment horizontal="center" vertical="center"/>
      <protection locked="0"/>
    </xf>
    <xf numFmtId="0" fontId="49" fillId="0" borderId="45" xfId="0" applyFont="1" applyBorder="1" applyAlignment="1" applyProtection="1">
      <alignment horizontal="center"/>
      <protection locked="0"/>
    </xf>
    <xf numFmtId="0" fontId="49" fillId="0" borderId="0" xfId="0" applyFont="1" applyAlignment="1" applyProtection="1">
      <alignment horizontal="center"/>
      <protection locked="0"/>
    </xf>
    <xf numFmtId="0" fontId="49" fillId="0" borderId="38" xfId="0" applyFont="1" applyBorder="1" applyAlignment="1" applyProtection="1">
      <alignment horizontal="center"/>
      <protection locked="0"/>
    </xf>
    <xf numFmtId="0" fontId="6" fillId="3" borderId="2" xfId="0" applyFont="1" applyFill="1" applyBorder="1" applyAlignment="1" applyProtection="1">
      <alignment horizont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4" borderId="18" xfId="0" applyFill="1" applyBorder="1" applyAlignment="1" applyProtection="1">
      <alignment horizontal="left"/>
      <protection locked="0"/>
    </xf>
    <xf numFmtId="0" fontId="0" fillId="4" borderId="19"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5" xfId="0" applyFill="1" applyBorder="1" applyAlignment="1" applyProtection="1">
      <alignment horizontal="left"/>
      <protection locked="0"/>
    </xf>
    <xf numFmtId="0" fontId="0" fillId="4" borderId="26" xfId="0" applyFill="1" applyBorder="1" applyAlignment="1" applyProtection="1">
      <alignment horizontal="left"/>
      <protection locked="0"/>
    </xf>
    <xf numFmtId="0" fontId="0" fillId="4" borderId="27" xfId="0" applyFill="1" applyBorder="1" applyAlignment="1" applyProtection="1">
      <alignment horizontal="left"/>
      <protection locked="0"/>
    </xf>
    <xf numFmtId="0" fontId="2" fillId="4" borderId="11"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0" fillId="0" borderId="4" xfId="0" applyBorder="1" applyAlignment="1" applyProtection="1">
      <alignment horizontal="center" vertical="center" textRotation="180"/>
      <protection locked="0"/>
    </xf>
    <xf numFmtId="0" fontId="0" fillId="0" borderId="10" xfId="0" applyBorder="1" applyAlignment="1" applyProtection="1">
      <alignment horizontal="center" vertical="center" textRotation="180"/>
      <protection locked="0"/>
    </xf>
    <xf numFmtId="0" fontId="0" fillId="0" borderId="32" xfId="0" applyBorder="1" applyAlignment="1" applyProtection="1">
      <alignment horizontal="center" vertical="center" textRotation="180"/>
      <protection locked="0"/>
    </xf>
    <xf numFmtId="0" fontId="5" fillId="0" borderId="4" xfId="0" applyFont="1" applyBorder="1" applyAlignment="1" applyProtection="1">
      <alignment horizontal="center" vertical="center" textRotation="180"/>
      <protection locked="0"/>
    </xf>
    <xf numFmtId="0" fontId="5" fillId="0" borderId="10" xfId="0" applyFont="1" applyBorder="1" applyAlignment="1" applyProtection="1">
      <alignment horizontal="center" vertical="center" textRotation="180"/>
      <protection locked="0"/>
    </xf>
    <xf numFmtId="0" fontId="5" fillId="0" borderId="32" xfId="0" applyFont="1" applyBorder="1" applyAlignment="1" applyProtection="1">
      <alignment horizontal="center" vertical="center" textRotation="180"/>
      <protection locked="0"/>
    </xf>
    <xf numFmtId="0" fontId="0" fillId="4" borderId="18" xfId="0" applyFill="1" applyBorder="1" applyAlignment="1">
      <alignment horizontal="left"/>
    </xf>
    <xf numFmtId="0" fontId="0" fillId="4" borderId="19" xfId="0" applyFill="1" applyBorder="1" applyAlignment="1">
      <alignment horizontal="left"/>
    </xf>
    <xf numFmtId="0" fontId="0" fillId="4" borderId="20" xfId="0" applyFill="1" applyBorder="1" applyAlignment="1">
      <alignment horizontal="left"/>
    </xf>
    <xf numFmtId="0" fontId="36" fillId="0" borderId="1"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0" fillId="4" borderId="25"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36" fillId="0" borderId="29" xfId="0" applyFont="1" applyBorder="1" applyAlignment="1" applyProtection="1">
      <alignment horizontal="center"/>
      <protection locked="0"/>
    </xf>
    <xf numFmtId="0" fontId="2" fillId="4" borderId="7"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38" fillId="0" borderId="120" xfId="0" applyFont="1" applyBorder="1" applyAlignment="1" applyProtection="1">
      <alignment horizontal="center" vertical="center" wrapText="1"/>
      <protection locked="0"/>
    </xf>
    <xf numFmtId="0" fontId="38" fillId="0" borderId="122" xfId="0" applyFont="1" applyBorder="1" applyAlignment="1" applyProtection="1">
      <alignment horizontal="center" vertical="center" wrapText="1"/>
      <protection locked="0"/>
    </xf>
    <xf numFmtId="0" fontId="38" fillId="0" borderId="121" xfId="0" applyFont="1" applyBorder="1" applyAlignment="1" applyProtection="1">
      <alignment horizontal="center" vertical="center" wrapText="1"/>
      <protection locked="0"/>
    </xf>
    <xf numFmtId="0" fontId="39" fillId="0" borderId="120"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0" fillId="0" borderId="0" xfId="0" applyAlignment="1" applyProtection="1">
      <alignment horizontal="center" vertical="center" textRotation="180"/>
      <protection locked="0"/>
    </xf>
    <xf numFmtId="0" fontId="0" fillId="0" borderId="73" xfId="0" applyBorder="1" applyAlignment="1" applyProtection="1">
      <alignment horizontal="center" vertical="center" textRotation="180"/>
      <protection locked="0"/>
    </xf>
    <xf numFmtId="0" fontId="0" fillId="0" borderId="45" xfId="0" applyBorder="1" applyAlignment="1" applyProtection="1">
      <alignment horizontal="center" vertical="center" textRotation="180"/>
      <protection locked="0"/>
    </xf>
    <xf numFmtId="4" fontId="12" fillId="0" borderId="1" xfId="0" applyNumberFormat="1" applyFont="1" applyBorder="1" applyAlignment="1">
      <alignment horizontal="center" vertical="center"/>
    </xf>
    <xf numFmtId="4" fontId="12" fillId="0" borderId="29" xfId="0" applyNumberFormat="1" applyFont="1" applyBorder="1" applyAlignment="1">
      <alignment horizontal="center" vertical="center"/>
    </xf>
    <xf numFmtId="0" fontId="2" fillId="2" borderId="2" xfId="0" applyFont="1" applyFill="1" applyBorder="1" applyAlignment="1" applyProtection="1">
      <alignment horizont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0" borderId="72" xfId="0" applyBorder="1" applyAlignment="1" applyProtection="1">
      <alignment horizontal="center" vertical="center" textRotation="180"/>
      <protection locked="0"/>
    </xf>
    <xf numFmtId="0" fontId="0" fillId="0" borderId="38" xfId="0" applyBorder="1" applyAlignment="1" applyProtection="1">
      <alignment horizontal="center" vertical="center" textRotation="180"/>
      <protection locked="0"/>
    </xf>
    <xf numFmtId="0" fontId="2" fillId="7" borderId="5"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4" fontId="12" fillId="0" borderId="1" xfId="0" applyNumberFormat="1" applyFont="1" applyBorder="1" applyAlignment="1" applyProtection="1">
      <alignment horizontal="center" vertical="center"/>
      <protection locked="0"/>
    </xf>
    <xf numFmtId="4" fontId="12" fillId="0" borderId="29" xfId="0" applyNumberFormat="1" applyFont="1" applyBorder="1" applyAlignment="1" applyProtection="1">
      <alignment horizontal="center" vertical="center"/>
      <protection locked="0"/>
    </xf>
    <xf numFmtId="0" fontId="0" fillId="0" borderId="118" xfId="0" applyBorder="1" applyAlignment="1" applyProtection="1">
      <alignment horizontal="center" vertical="center" textRotation="180"/>
      <protection locked="0"/>
    </xf>
    <xf numFmtId="0" fontId="0" fillId="0" borderId="110" xfId="0" applyBorder="1" applyAlignment="1" applyProtection="1">
      <alignment horizontal="center" vertical="center" textRotation="180"/>
      <protection locked="0"/>
    </xf>
    <xf numFmtId="0" fontId="2" fillId="0" borderId="0" xfId="0" applyFont="1" applyAlignment="1" applyProtection="1">
      <alignment horizontal="center"/>
      <protection locked="0"/>
    </xf>
    <xf numFmtId="0" fontId="8" fillId="4" borderId="6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0" borderId="29" xfId="0" applyFont="1" applyBorder="1" applyAlignment="1" applyProtection="1">
      <alignment horizontal="center"/>
      <protection locked="0"/>
    </xf>
  </cellXfs>
  <cellStyles count="22">
    <cellStyle name="Hipervínculo" xfId="2" builtinId="8"/>
    <cellStyle name="Millares 2" xfId="6" xr:uid="{00000000-0005-0000-0000-000001000000}"/>
    <cellStyle name="Millares 2 2" xfId="9" xr:uid="{00000000-0005-0000-0000-000002000000}"/>
    <cellStyle name="Millares 2 3" xfId="8" xr:uid="{00000000-0005-0000-0000-000003000000}"/>
    <cellStyle name="Millares 3" xfId="5" xr:uid="{00000000-0005-0000-0000-000004000000}"/>
    <cellStyle name="Moneda 2" xfId="7" xr:uid="{00000000-0005-0000-0000-000005000000}"/>
    <cellStyle name="Moneda 2 2" xfId="11" xr:uid="{00000000-0005-0000-0000-000006000000}"/>
    <cellStyle name="Moneda 2 3" xfId="10" xr:uid="{00000000-0005-0000-0000-000007000000}"/>
    <cellStyle name="Moneda 2 4" xfId="18" xr:uid="{00000000-0005-0000-0000-000008000000}"/>
    <cellStyle name="Moneda 3" xfId="19" xr:uid="{00000000-0005-0000-0000-000009000000}"/>
    <cellStyle name="Moneda 4" xfId="20" xr:uid="{00000000-0005-0000-0000-00000A000000}"/>
    <cellStyle name="Moneda 5" xfId="17" xr:uid="{00000000-0005-0000-0000-00000B000000}"/>
    <cellStyle name="Moneda 6" xfId="21" xr:uid="{00000000-0005-0000-0000-00000C000000}"/>
    <cellStyle name="Moneda 7" xfId="4" xr:uid="{00000000-0005-0000-0000-00000D000000}"/>
    <cellStyle name="Normal" xfId="0" builtinId="0"/>
    <cellStyle name="Normal 2" xfId="3" xr:uid="{00000000-0005-0000-0000-00000F000000}"/>
    <cellStyle name="Normal 2 2" xfId="12" xr:uid="{00000000-0005-0000-0000-000010000000}"/>
    <cellStyle name="Normal 3" xfId="13" xr:uid="{00000000-0005-0000-0000-000011000000}"/>
    <cellStyle name="Normal 3 2" xfId="14" xr:uid="{00000000-0005-0000-0000-000012000000}"/>
    <cellStyle name="Normal 4" xfId="15" xr:uid="{00000000-0005-0000-0000-000013000000}"/>
    <cellStyle name="Normal 4 2" xfId="16" xr:uid="{00000000-0005-0000-0000-000014000000}"/>
    <cellStyle name="Porcentaje" xfId="1" builtinId="5"/>
  </cellStyles>
  <dxfs count="103">
    <dxf>
      <font>
        <color rgb="FFFF0000"/>
      </font>
    </dxf>
    <dxf>
      <font>
        <color rgb="FF9C0006"/>
      </font>
    </dxf>
    <dxf>
      <font>
        <color rgb="FFFF0000"/>
      </font>
    </dxf>
    <dxf>
      <font>
        <color rgb="FFFF0000"/>
      </font>
    </dxf>
    <dxf>
      <font>
        <color rgb="FF9C0006"/>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FF0000"/>
      </font>
    </dxf>
    <dxf>
      <font>
        <color rgb="FF9C0006"/>
      </font>
    </dxf>
    <dxf>
      <font>
        <color rgb="FFFF0000"/>
      </font>
    </dxf>
    <dxf>
      <font>
        <color rgb="FFFF0000"/>
      </font>
    </dxf>
    <dxf>
      <font>
        <color rgb="FF9C0006"/>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
      <font>
        <color rgb="FF9C0006"/>
      </font>
    </dxf>
    <dxf>
      <font>
        <color rgb="FF9C0006"/>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
      <font>
        <color rgb="FF9C0006"/>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
      <font>
        <color rgb="FF9C0006"/>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INDICE DE REPUTACION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Indicadores!$B$24</c:f>
              <c:strCache>
                <c:ptCount val="1"/>
                <c:pt idx="0">
                  <c:v>Indice Reputación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Indicadores!$C$21:$J$21</c:f>
              <c:strCache>
                <c:ptCount val="8"/>
                <c:pt idx="2">
                  <c:v>Hotel 1</c:v>
                </c:pt>
                <c:pt idx="3">
                  <c:v>Hotel 2</c:v>
                </c:pt>
                <c:pt idx="4">
                  <c:v>Hotel 3</c:v>
                </c:pt>
                <c:pt idx="5">
                  <c:v>Hotel 4</c:v>
                </c:pt>
                <c:pt idx="6">
                  <c:v>Hotel 5</c:v>
                </c:pt>
                <c:pt idx="7">
                  <c:v>Hotel Propio</c:v>
                </c:pt>
              </c:strCache>
            </c:strRef>
          </c:cat>
          <c:val>
            <c:numRef>
              <c:f>Indicadores!$C$24:$J$24</c:f>
              <c:numCache>
                <c:formatCode>General</c:formatCode>
                <c:ptCount val="8"/>
                <c:pt idx="2" formatCode="#,##0.00">
                  <c:v>4.6500000000000004</c:v>
                </c:pt>
                <c:pt idx="3" formatCode="#,##0.00">
                  <c:v>3.94</c:v>
                </c:pt>
                <c:pt idx="4" formatCode="#,##0.00">
                  <c:v>4.0999999999999996</c:v>
                </c:pt>
                <c:pt idx="5" formatCode="#,##0.00">
                  <c:v>3.23</c:v>
                </c:pt>
                <c:pt idx="6" formatCode="#,##0.00">
                  <c:v>3.6199999999999997</c:v>
                </c:pt>
                <c:pt idx="7" formatCode="#,##0.00">
                  <c:v>4.26</c:v>
                </c:pt>
              </c:numCache>
            </c:numRef>
          </c:val>
          <c:extLst>
            <c:ext xmlns:c16="http://schemas.microsoft.com/office/drawing/2014/chart" uri="{C3380CC4-5D6E-409C-BE32-E72D297353CC}">
              <c16:uniqueId val="{00000000-AEC8-462E-80AB-CEE8B6153748}"/>
            </c:ext>
          </c:extLst>
        </c:ser>
        <c:dLbls>
          <c:showLegendKey val="0"/>
          <c:showVal val="0"/>
          <c:showCatName val="0"/>
          <c:showSerName val="0"/>
          <c:showPercent val="0"/>
          <c:showBubbleSize val="0"/>
        </c:dLbls>
        <c:gapWidth val="100"/>
        <c:overlap val="100"/>
        <c:axId val="165339664"/>
        <c:axId val="165338224"/>
      </c:barChart>
      <c:lineChart>
        <c:grouping val="standard"/>
        <c:varyColors val="0"/>
        <c:ser>
          <c:idx val="1"/>
          <c:order val="1"/>
          <c:tx>
            <c:strRef>
              <c:f>Indicadores!$B$25</c:f>
              <c:strCache>
                <c:ptCount val="1"/>
                <c:pt idx="0">
                  <c:v>Objetivo Meta</c:v>
                </c:pt>
              </c:strCache>
            </c:strRef>
          </c:tx>
          <c:spPr>
            <a:ln w="28575" cap="rnd">
              <a:solidFill>
                <a:schemeClr val="accent2"/>
              </a:solidFill>
              <a:round/>
            </a:ln>
            <a:effectLst/>
          </c:spPr>
          <c:marker>
            <c:symbol val="none"/>
          </c:marker>
          <c:dLbls>
            <c:dLbl>
              <c:idx val="2"/>
              <c:delete val="1"/>
              <c:extLst>
                <c:ext xmlns:c15="http://schemas.microsoft.com/office/drawing/2012/chart" uri="{CE6537A1-D6FC-4f65-9D91-7224C49458BB}"/>
                <c:ext xmlns:c16="http://schemas.microsoft.com/office/drawing/2014/chart" uri="{C3380CC4-5D6E-409C-BE32-E72D297353CC}">
                  <c16:uniqueId val="{00000003-AEC8-462E-80AB-CEE8B6153748}"/>
                </c:ext>
              </c:extLst>
            </c:dLbl>
            <c:dLbl>
              <c:idx val="3"/>
              <c:delete val="1"/>
              <c:extLst>
                <c:ext xmlns:c15="http://schemas.microsoft.com/office/drawing/2012/chart" uri="{CE6537A1-D6FC-4f65-9D91-7224C49458BB}"/>
                <c:ext xmlns:c16="http://schemas.microsoft.com/office/drawing/2014/chart" uri="{C3380CC4-5D6E-409C-BE32-E72D297353CC}">
                  <c16:uniqueId val="{00000004-AEC8-462E-80AB-CEE8B6153748}"/>
                </c:ext>
              </c:extLst>
            </c:dLbl>
            <c:dLbl>
              <c:idx val="4"/>
              <c:delete val="1"/>
              <c:extLst>
                <c:ext xmlns:c15="http://schemas.microsoft.com/office/drawing/2012/chart" uri="{CE6537A1-D6FC-4f65-9D91-7224C49458BB}"/>
                <c:ext xmlns:c16="http://schemas.microsoft.com/office/drawing/2014/chart" uri="{C3380CC4-5D6E-409C-BE32-E72D297353CC}">
                  <c16:uniqueId val="{00000005-AEC8-462E-80AB-CEE8B6153748}"/>
                </c:ext>
              </c:extLst>
            </c:dLbl>
            <c:dLbl>
              <c:idx val="5"/>
              <c:delete val="1"/>
              <c:extLst>
                <c:ext xmlns:c15="http://schemas.microsoft.com/office/drawing/2012/chart" uri="{CE6537A1-D6FC-4f65-9D91-7224C49458BB}"/>
                <c:ext xmlns:c16="http://schemas.microsoft.com/office/drawing/2014/chart" uri="{C3380CC4-5D6E-409C-BE32-E72D297353CC}">
                  <c16:uniqueId val="{00000006-AEC8-462E-80AB-CEE8B6153748}"/>
                </c:ext>
              </c:extLst>
            </c:dLbl>
            <c:dLbl>
              <c:idx val="6"/>
              <c:delete val="1"/>
              <c:extLst>
                <c:ext xmlns:c15="http://schemas.microsoft.com/office/drawing/2012/chart" uri="{CE6537A1-D6FC-4f65-9D91-7224C49458BB}"/>
                <c:ext xmlns:c16="http://schemas.microsoft.com/office/drawing/2014/chart" uri="{C3380CC4-5D6E-409C-BE32-E72D297353CC}">
                  <c16:uniqueId val="{00000007-AEC8-462E-80AB-CEE8B6153748}"/>
                </c:ext>
              </c:extLst>
            </c:dLbl>
            <c:dLbl>
              <c:idx val="7"/>
              <c:layout>
                <c:manualLayout>
                  <c:x val="-8.333333333333344E-2"/>
                  <c:y val="-0.1435185185185185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EC8-462E-80AB-CEE8B61537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Indicadores!$C$21:$J$21</c:f>
              <c:strCache>
                <c:ptCount val="8"/>
                <c:pt idx="2">
                  <c:v>Hotel 1</c:v>
                </c:pt>
                <c:pt idx="3">
                  <c:v>Hotel 2</c:v>
                </c:pt>
                <c:pt idx="4">
                  <c:v>Hotel 3</c:v>
                </c:pt>
                <c:pt idx="5">
                  <c:v>Hotel 4</c:v>
                </c:pt>
                <c:pt idx="6">
                  <c:v>Hotel 5</c:v>
                </c:pt>
                <c:pt idx="7">
                  <c:v>Hotel Propio</c:v>
                </c:pt>
              </c:strCache>
            </c:strRef>
          </c:cat>
          <c:val>
            <c:numRef>
              <c:f>Indicadores!$C$25:$J$25</c:f>
              <c:numCache>
                <c:formatCode>General</c:formatCode>
                <c:ptCount val="8"/>
                <c:pt idx="2" formatCode="0.00">
                  <c:v>3.9666666666666663</c:v>
                </c:pt>
                <c:pt idx="3" formatCode="0.00">
                  <c:v>3.9666666666666663</c:v>
                </c:pt>
                <c:pt idx="4" formatCode="0.00">
                  <c:v>3.9666666666666663</c:v>
                </c:pt>
                <c:pt idx="5" formatCode="0.00">
                  <c:v>3.9666666666666663</c:v>
                </c:pt>
                <c:pt idx="6" formatCode="0.00">
                  <c:v>3.9666666666666663</c:v>
                </c:pt>
                <c:pt idx="7" formatCode="0.00">
                  <c:v>3.9666666666666663</c:v>
                </c:pt>
              </c:numCache>
            </c:numRef>
          </c:val>
          <c:smooth val="0"/>
          <c:extLst>
            <c:ext xmlns:c16="http://schemas.microsoft.com/office/drawing/2014/chart" uri="{C3380CC4-5D6E-409C-BE32-E72D297353CC}">
              <c16:uniqueId val="{00000001-AEC8-462E-80AB-CEE8B6153748}"/>
            </c:ext>
          </c:extLst>
        </c:ser>
        <c:dLbls>
          <c:showLegendKey val="0"/>
          <c:showVal val="0"/>
          <c:showCatName val="0"/>
          <c:showSerName val="0"/>
          <c:showPercent val="0"/>
          <c:showBubbleSize val="0"/>
        </c:dLbls>
        <c:marker val="1"/>
        <c:smooth val="0"/>
        <c:axId val="165339664"/>
        <c:axId val="165338224"/>
      </c:lineChart>
      <c:catAx>
        <c:axId val="16533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5338224"/>
        <c:crosses val="autoZero"/>
        <c:auto val="1"/>
        <c:lblAlgn val="ctr"/>
        <c:lblOffset val="100"/>
        <c:noMultiLvlLbl val="0"/>
      </c:catAx>
      <c:valAx>
        <c:axId val="165338224"/>
        <c:scaling>
          <c:orientation val="minMax"/>
        </c:scaling>
        <c:delete val="1"/>
        <c:axPos val="l"/>
        <c:numFmt formatCode="General" sourceLinked="1"/>
        <c:majorTickMark val="none"/>
        <c:minorTickMark val="none"/>
        <c:tickLblPos val="nextTo"/>
        <c:crossAx val="165339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16</xdr:col>
      <xdr:colOff>193040</xdr:colOff>
      <xdr:row>1</xdr:row>
      <xdr:rowOff>0</xdr:rowOff>
    </xdr:from>
    <xdr:ext cx="457240" cy="261516"/>
    <xdr:pic>
      <xdr:nvPicPr>
        <xdr:cNvPr id="2" name="Imagen 1">
          <a:extLst>
            <a:ext uri="{FF2B5EF4-FFF2-40B4-BE49-F238E27FC236}">
              <a16:creationId xmlns:a16="http://schemas.microsoft.com/office/drawing/2014/main" id="{655ED28D-D597-49FD-8216-4C1EC82FD422}"/>
            </a:ext>
          </a:extLst>
        </xdr:cNvPr>
        <xdr:cNvPicPr>
          <a:picLocks noChangeAspect="1"/>
        </xdr:cNvPicPr>
      </xdr:nvPicPr>
      <xdr:blipFill>
        <a:blip xmlns:r="http://schemas.openxmlformats.org/officeDocument/2006/relationships" r:embed="rId1"/>
        <a:stretch>
          <a:fillRect/>
        </a:stretch>
      </xdr:blipFill>
      <xdr:spPr>
        <a:xfrm>
          <a:off x="12613640" y="190500"/>
          <a:ext cx="457240" cy="261516"/>
        </a:xfrm>
        <a:prstGeom prst="rect">
          <a:avLst/>
        </a:prstGeom>
      </xdr:spPr>
    </xdr:pic>
    <xdr:clientData/>
  </xdr:oneCellAnchor>
  <xdr:twoCellAnchor>
    <xdr:from>
      <xdr:col>2</xdr:col>
      <xdr:colOff>676275</xdr:colOff>
      <xdr:row>29</xdr:row>
      <xdr:rowOff>0</xdr:rowOff>
    </xdr:from>
    <xdr:to>
      <xdr:col>8</xdr:col>
      <xdr:colOff>495300</xdr:colOff>
      <xdr:row>43</xdr:row>
      <xdr:rowOff>76200</xdr:rowOff>
    </xdr:to>
    <xdr:graphicFrame macro="">
      <xdr:nvGraphicFramePr>
        <xdr:cNvPr id="3" name="Gráfico 2">
          <a:extLst>
            <a:ext uri="{FF2B5EF4-FFF2-40B4-BE49-F238E27FC236}">
              <a16:creationId xmlns:a16="http://schemas.microsoft.com/office/drawing/2014/main" id="{D2E5F064-FF82-976D-0225-E02F9EDEC5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215900</xdr:colOff>
      <xdr:row>59</xdr:row>
      <xdr:rowOff>0</xdr:rowOff>
    </xdr:from>
    <xdr:to>
      <xdr:col>17</xdr:col>
      <xdr:colOff>673140</xdr:colOff>
      <xdr:row>60</xdr:row>
      <xdr:rowOff>81811</xdr:rowOff>
    </xdr:to>
    <xdr:pic>
      <xdr:nvPicPr>
        <xdr:cNvPr id="2" name="Imagen 1">
          <a:extLst>
            <a:ext uri="{FF2B5EF4-FFF2-40B4-BE49-F238E27FC236}">
              <a16:creationId xmlns:a16="http://schemas.microsoft.com/office/drawing/2014/main" id="{89070B34-5F7A-4B2A-841B-FB22E61BE08B}"/>
            </a:ext>
          </a:extLst>
        </xdr:cNvPr>
        <xdr:cNvPicPr>
          <a:picLocks noChangeAspect="1"/>
        </xdr:cNvPicPr>
      </xdr:nvPicPr>
      <xdr:blipFill>
        <a:blip xmlns:r="http://schemas.openxmlformats.org/officeDocument/2006/relationships" r:embed="rId1"/>
        <a:stretch>
          <a:fillRect/>
        </a:stretch>
      </xdr:blipFill>
      <xdr:spPr>
        <a:xfrm>
          <a:off x="19323050" y="14601825"/>
          <a:ext cx="457240" cy="27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1228725</xdr:colOff>
      <xdr:row>6</xdr:row>
      <xdr:rowOff>142875</xdr:rowOff>
    </xdr:from>
    <xdr:to>
      <xdr:col>5</xdr:col>
      <xdr:colOff>504825</xdr:colOff>
      <xdr:row>8</xdr:row>
      <xdr:rowOff>112395</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409700"/>
          <a:ext cx="1104900" cy="436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1266825</xdr:colOff>
      <xdr:row>6</xdr:row>
      <xdr:rowOff>161925</xdr:rowOff>
    </xdr:from>
    <xdr:to>
      <xdr:col>6</xdr:col>
      <xdr:colOff>542925</xdr:colOff>
      <xdr:row>8</xdr:row>
      <xdr:rowOff>131445</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428750"/>
          <a:ext cx="1104900" cy="436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dor\Desktop\Sk\Estados%20de%20Reultados\HBC_Estado%20de%20Resultados_HBC%20nuevo%20edo%20result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ck\Desktop\HBC_Estado%20de%20Resultados_HBC%20nuevo%20edo%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General"/>
      <sheetName val="Habitaciones"/>
      <sheetName val="AyB"/>
      <sheetName val="Animacion"/>
      <sheetName val="Telefonos"/>
      <sheetName val="Lavanderia"/>
      <sheetName val="Otr Ingr"/>
      <sheetName val="Ventas"/>
      <sheetName val="R H"/>
      <sheetName val="Admon"/>
      <sheetName val="Mantto"/>
      <sheetName val="Energeticos"/>
      <sheetName val="No Operacionales"/>
    </sheetNames>
    <sheetDataSet>
      <sheetData sheetId="0">
        <row r="11">
          <cell r="C11">
            <v>9</v>
          </cell>
        </row>
        <row r="12">
          <cell r="C12">
            <v>2018</v>
          </cell>
        </row>
        <row r="13">
          <cell r="C13" t="str">
            <v>HBC</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General"/>
      <sheetName val="Habitaciones"/>
      <sheetName val="AyB"/>
      <sheetName val="Animacion"/>
      <sheetName val="Telefonos"/>
      <sheetName val="Lavanderia"/>
      <sheetName val="Otr Ingr"/>
      <sheetName val="Ventas"/>
      <sheetName val="R H"/>
      <sheetName val="Admon"/>
      <sheetName val="Mantto"/>
      <sheetName val="Energeticos"/>
      <sheetName val="No Operacionales"/>
    </sheetNames>
    <sheetDataSet>
      <sheetData sheetId="0" refreshError="1">
        <row r="11">
          <cell r="C11">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EE95-AC88-4ACC-B45D-FEF59FE7FC06}">
  <sheetPr>
    <tabColor theme="1" tint="0.14999847407452621"/>
  </sheetPr>
  <dimension ref="C2:C27"/>
  <sheetViews>
    <sheetView topLeftCell="A18" workbookViewId="0">
      <selection activeCell="D36" sqref="D36"/>
    </sheetView>
  </sheetViews>
  <sheetFormatPr baseColWidth="10" defaultRowHeight="15"/>
  <sheetData>
    <row r="2" spans="3:3" ht="21">
      <c r="C2" s="380" t="s">
        <v>301</v>
      </c>
    </row>
    <row r="4" spans="3:3">
      <c r="C4" t="s">
        <v>302</v>
      </c>
    </row>
    <row r="5" spans="3:3">
      <c r="C5" t="s">
        <v>303</v>
      </c>
    </row>
    <row r="6" spans="3:3">
      <c r="C6" t="s">
        <v>304</v>
      </c>
    </row>
    <row r="7" spans="3:3">
      <c r="C7" t="s">
        <v>305</v>
      </c>
    </row>
    <row r="8" spans="3:3">
      <c r="C8" t="s">
        <v>306</v>
      </c>
    </row>
    <row r="9" spans="3:3">
      <c r="C9" t="s">
        <v>307</v>
      </c>
    </row>
    <row r="10" spans="3:3">
      <c r="C10" t="s">
        <v>308</v>
      </c>
    </row>
    <row r="11" spans="3:3">
      <c r="C11" t="s">
        <v>309</v>
      </c>
    </row>
    <row r="12" spans="3:3">
      <c r="C12" t="s">
        <v>310</v>
      </c>
    </row>
    <row r="13" spans="3:3">
      <c r="C13" t="s">
        <v>311</v>
      </c>
    </row>
    <row r="14" spans="3:3">
      <c r="C14" t="s">
        <v>312</v>
      </c>
    </row>
    <row r="15" spans="3:3">
      <c r="C15" t="s">
        <v>313</v>
      </c>
    </row>
    <row r="16" spans="3:3">
      <c r="C16" t="s">
        <v>314</v>
      </c>
    </row>
    <row r="17" spans="3:3">
      <c r="C17" t="s">
        <v>315</v>
      </c>
    </row>
    <row r="18" spans="3:3">
      <c r="C18" t="s">
        <v>316</v>
      </c>
    </row>
    <row r="19" spans="3:3">
      <c r="C19" t="s">
        <v>317</v>
      </c>
    </row>
    <row r="20" spans="3:3">
      <c r="C20" t="s">
        <v>318</v>
      </c>
    </row>
    <row r="21" spans="3:3">
      <c r="C21" t="s">
        <v>319</v>
      </c>
    </row>
    <row r="22" spans="3:3">
      <c r="C22" t="s">
        <v>325</v>
      </c>
    </row>
    <row r="23" spans="3:3">
      <c r="C23" t="s">
        <v>320</v>
      </c>
    </row>
    <row r="24" spans="3:3">
      <c r="C24" t="s">
        <v>321</v>
      </c>
    </row>
    <row r="25" spans="3:3">
      <c r="C25" t="s">
        <v>322</v>
      </c>
    </row>
    <row r="26" spans="3:3">
      <c r="C26" t="s">
        <v>323</v>
      </c>
    </row>
    <row r="27" spans="3:3">
      <c r="C27" t="s">
        <v>324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3F67-A363-4508-9A60-1D528C63DD76}">
  <sheetPr>
    <tabColor theme="5" tint="-0.499984740745262"/>
  </sheetPr>
  <dimension ref="B3:T28"/>
  <sheetViews>
    <sheetView topLeftCell="A15" workbookViewId="0">
      <selection activeCell="B29" sqref="B29"/>
    </sheetView>
  </sheetViews>
  <sheetFormatPr baseColWidth="10" defaultRowHeight="15"/>
  <cols>
    <col min="7" max="7" width="9.7109375" customWidth="1"/>
    <col min="8" max="8" width="15.85546875" bestFit="1" customWidth="1"/>
    <col min="9" max="9" width="12.140625" bestFit="1" customWidth="1"/>
  </cols>
  <sheetData>
    <row r="3" spans="2:9" ht="18.75">
      <c r="B3" s="358" t="s">
        <v>274</v>
      </c>
    </row>
    <row r="5" spans="2:9">
      <c r="B5" t="s">
        <v>275</v>
      </c>
    </row>
    <row r="7" spans="2:9">
      <c r="B7" s="359" t="s">
        <v>276</v>
      </c>
    </row>
    <row r="8" spans="2:9" s="362" customFormat="1" ht="30">
      <c r="B8" s="659" t="s">
        <v>219</v>
      </c>
      <c r="C8" s="659"/>
      <c r="D8" s="659"/>
      <c r="E8" s="360" t="s">
        <v>7</v>
      </c>
      <c r="F8" s="360" t="s">
        <v>22</v>
      </c>
      <c r="G8" s="361" t="s">
        <v>277</v>
      </c>
      <c r="H8" s="361" t="s">
        <v>278</v>
      </c>
    </row>
    <row r="9" spans="2:9">
      <c r="B9" s="660" t="s">
        <v>279</v>
      </c>
      <c r="C9" s="660"/>
      <c r="D9" s="660"/>
      <c r="E9" s="363">
        <v>0.6</v>
      </c>
      <c r="F9" s="363">
        <v>0.9</v>
      </c>
      <c r="G9" s="364">
        <v>0.2</v>
      </c>
      <c r="H9" s="365">
        <f>(E9/F9)*G9</f>
        <v>0.13333333333333333</v>
      </c>
    </row>
    <row r="10" spans="2:9" ht="19.5" customHeight="1">
      <c r="B10" s="661" t="s">
        <v>280</v>
      </c>
      <c r="C10" s="661"/>
      <c r="D10" s="661"/>
      <c r="E10" s="363">
        <v>0.5</v>
      </c>
      <c r="F10" s="363">
        <v>0.7</v>
      </c>
      <c r="G10" s="364">
        <v>0.2</v>
      </c>
      <c r="H10" s="365">
        <f>(E10/F10)*G10</f>
        <v>0.14285714285714288</v>
      </c>
    </row>
    <row r="11" spans="2:9">
      <c r="B11" s="660" t="s">
        <v>281</v>
      </c>
      <c r="C11" s="660"/>
      <c r="D11" s="660"/>
      <c r="E11" s="363">
        <v>0.8</v>
      </c>
      <c r="F11" s="363">
        <v>0.9</v>
      </c>
      <c r="G11" s="364">
        <v>0.2</v>
      </c>
      <c r="H11" s="365">
        <f>(E11/F11)*G11</f>
        <v>0.17777777777777781</v>
      </c>
    </row>
    <row r="12" spans="2:9">
      <c r="B12" s="660" t="s">
        <v>282</v>
      </c>
      <c r="C12" s="660"/>
      <c r="D12" s="660"/>
      <c r="E12" s="363">
        <v>0.9</v>
      </c>
      <c r="F12" s="363">
        <v>0.95</v>
      </c>
      <c r="G12" s="364">
        <v>0.2</v>
      </c>
      <c r="H12" s="365">
        <f>(E12/F12)*G12</f>
        <v>0.18947368421052635</v>
      </c>
    </row>
    <row r="13" spans="2:9" ht="31.5" customHeight="1">
      <c r="B13" s="661" t="s">
        <v>283</v>
      </c>
      <c r="C13" s="661"/>
      <c r="D13" s="661"/>
      <c r="E13" s="363">
        <v>0.8</v>
      </c>
      <c r="F13" s="363">
        <v>0.85</v>
      </c>
      <c r="G13" s="364">
        <v>0.2</v>
      </c>
      <c r="H13" s="365">
        <f>(E13/F13)*G13</f>
        <v>0.18823529411764708</v>
      </c>
    </row>
    <row r="14" spans="2:9" ht="18.75">
      <c r="E14" s="366">
        <f>SUM(E8:E13)/5</f>
        <v>0.72000000000000008</v>
      </c>
      <c r="F14" s="366">
        <f>SUM(F8:F13)/5</f>
        <v>0.86</v>
      </c>
      <c r="G14" s="367">
        <f>SUM(G8:G13)</f>
        <v>1</v>
      </c>
      <c r="H14" s="366">
        <f>E14/F14</f>
        <v>0.83720930232558155</v>
      </c>
      <c r="I14" s="368" t="s">
        <v>284</v>
      </c>
    </row>
    <row r="17" spans="2:20" ht="18.75">
      <c r="B17" s="358" t="s">
        <v>285</v>
      </c>
    </row>
    <row r="19" spans="2:20">
      <c r="B19" t="s">
        <v>286</v>
      </c>
    </row>
    <row r="21" spans="2:20">
      <c r="B21" s="650" t="s">
        <v>219</v>
      </c>
      <c r="C21" s="651"/>
      <c r="D21" s="652"/>
      <c r="E21" s="369" t="s">
        <v>287</v>
      </c>
      <c r="F21" s="369" t="s">
        <v>288</v>
      </c>
      <c r="G21" s="369" t="s">
        <v>289</v>
      </c>
      <c r="H21" s="369" t="s">
        <v>290</v>
      </c>
      <c r="I21" s="369" t="s">
        <v>291</v>
      </c>
      <c r="J21" s="369" t="s">
        <v>292</v>
      </c>
      <c r="K21" s="370"/>
      <c r="L21" s="371" t="s">
        <v>293</v>
      </c>
      <c r="M21" s="372"/>
      <c r="N21" s="372"/>
      <c r="O21" s="372"/>
      <c r="P21" s="372"/>
      <c r="Q21" s="372"/>
      <c r="R21" s="372"/>
      <c r="S21" s="372"/>
      <c r="T21" s="372"/>
    </row>
    <row r="22" spans="2:20">
      <c r="B22" s="653" t="s">
        <v>294</v>
      </c>
      <c r="C22" s="654"/>
      <c r="D22" s="655"/>
      <c r="E22" s="373">
        <v>1</v>
      </c>
      <c r="F22" s="373">
        <v>3</v>
      </c>
      <c r="G22" s="373">
        <v>6</v>
      </c>
      <c r="H22" s="373">
        <v>5</v>
      </c>
      <c r="I22" s="373">
        <v>4</v>
      </c>
      <c r="J22" s="373">
        <v>2</v>
      </c>
      <c r="L22" s="374" t="s">
        <v>295</v>
      </c>
      <c r="M22" s="375"/>
      <c r="N22" s="372" t="s">
        <v>296</v>
      </c>
      <c r="O22" s="372"/>
      <c r="P22" s="372"/>
      <c r="Q22" s="372"/>
      <c r="R22" s="372"/>
      <c r="S22" s="372"/>
      <c r="T22" s="372"/>
    </row>
    <row r="23" spans="2:20" ht="30" customHeight="1">
      <c r="B23" s="656" t="s">
        <v>297</v>
      </c>
      <c r="C23" s="657"/>
      <c r="D23" s="658"/>
      <c r="E23" s="364">
        <v>4.5</v>
      </c>
      <c r="F23" s="364">
        <v>4.2</v>
      </c>
      <c r="G23" s="364">
        <v>3.8</v>
      </c>
      <c r="H23" s="364">
        <v>3.9</v>
      </c>
      <c r="I23" s="364">
        <v>4.0999999999999996</v>
      </c>
      <c r="J23" s="364">
        <v>4.3</v>
      </c>
      <c r="L23" s="374" t="s">
        <v>298</v>
      </c>
      <c r="M23" s="375"/>
      <c r="N23" s="372"/>
      <c r="O23" s="372"/>
      <c r="P23" s="372"/>
      <c r="Q23" s="372"/>
      <c r="R23" s="372"/>
      <c r="S23" s="372"/>
      <c r="T23" s="372"/>
    </row>
    <row r="24" spans="2:20">
      <c r="B24" s="653" t="s">
        <v>77</v>
      </c>
      <c r="C24" s="654"/>
      <c r="D24" s="655"/>
      <c r="E24" s="376">
        <f t="shared" ref="E24:J24" si="0">E23*0.7+(IF(E22=1,5*0.3,IF(E22=2,5*0.25,IF(E22=3,5*0.2,IF(E22=4,5*0.15,IF(E22=5,5*0.1,IF(E22=6,5*0.05)))))))</f>
        <v>4.6500000000000004</v>
      </c>
      <c r="F24" s="376">
        <f t="shared" si="0"/>
        <v>3.94</v>
      </c>
      <c r="G24" s="376">
        <v>4.0999999999999996</v>
      </c>
      <c r="H24" s="376">
        <f t="shared" si="0"/>
        <v>3.23</v>
      </c>
      <c r="I24" s="376">
        <f t="shared" si="0"/>
        <v>3.6199999999999997</v>
      </c>
      <c r="J24" s="376">
        <f t="shared" si="0"/>
        <v>4.26</v>
      </c>
      <c r="L24" s="374" t="s">
        <v>299</v>
      </c>
      <c r="M24" s="375"/>
      <c r="N24" s="372"/>
      <c r="O24" s="372"/>
      <c r="P24" s="372"/>
      <c r="Q24" s="372"/>
      <c r="R24" s="372"/>
      <c r="S24" s="372"/>
      <c r="T24" s="372"/>
    </row>
    <row r="25" spans="2:20">
      <c r="B25" s="377" t="s">
        <v>101</v>
      </c>
      <c r="C25" s="378"/>
      <c r="D25" s="379"/>
      <c r="E25" s="381">
        <f>SUM($E$24:$J$24)/6</f>
        <v>3.9666666666666663</v>
      </c>
      <c r="F25" s="381">
        <f t="shared" ref="F25:J25" si="1">SUM($E$24:$J$24)/6</f>
        <v>3.9666666666666663</v>
      </c>
      <c r="G25" s="381">
        <f t="shared" si="1"/>
        <v>3.9666666666666663</v>
      </c>
      <c r="H25" s="381">
        <f t="shared" si="1"/>
        <v>3.9666666666666663</v>
      </c>
      <c r="I25" s="381">
        <f t="shared" si="1"/>
        <v>3.9666666666666663</v>
      </c>
      <c r="J25" s="381">
        <f t="shared" si="1"/>
        <v>3.9666666666666663</v>
      </c>
      <c r="L25" s="375"/>
      <c r="M25" s="375"/>
      <c r="N25" s="372"/>
      <c r="O25" s="372"/>
      <c r="P25" s="372"/>
      <c r="Q25" s="372"/>
      <c r="R25" s="372"/>
      <c r="S25" s="372"/>
      <c r="T25" s="372"/>
    </row>
    <row r="26" spans="2:20">
      <c r="L26" s="374" t="s">
        <v>300</v>
      </c>
      <c r="M26" s="375"/>
      <c r="N26" s="372"/>
      <c r="O26" s="372"/>
      <c r="P26" s="372"/>
      <c r="Q26" s="372"/>
      <c r="R26" s="372"/>
      <c r="S26" s="372"/>
      <c r="T26" s="372"/>
    </row>
    <row r="27" spans="2:20">
      <c r="D27" t="s">
        <v>326</v>
      </c>
      <c r="L27" s="372"/>
      <c r="M27" s="372"/>
      <c r="N27" s="372"/>
      <c r="O27" s="372"/>
      <c r="P27" s="372"/>
      <c r="Q27" s="372"/>
      <c r="R27" s="372"/>
      <c r="S27" s="372"/>
      <c r="T27" s="372"/>
    </row>
    <row r="28" spans="2:20">
      <c r="D28" t="s">
        <v>327</v>
      </c>
    </row>
  </sheetData>
  <mergeCells count="10">
    <mergeCell ref="B21:D21"/>
    <mergeCell ref="B22:D22"/>
    <mergeCell ref="B23:D23"/>
    <mergeCell ref="B24:D24"/>
    <mergeCell ref="B8:D8"/>
    <mergeCell ref="B9:D9"/>
    <mergeCell ref="B10:D10"/>
    <mergeCell ref="B11:D11"/>
    <mergeCell ref="B12:D12"/>
    <mergeCell ref="B13:D1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9160-CE8D-4ADF-AB02-E32280436D92}">
  <sheetPr>
    <tabColor rgb="FFC00000"/>
  </sheetPr>
  <dimension ref="A1:Z998"/>
  <sheetViews>
    <sheetView topLeftCell="A7" workbookViewId="0">
      <selection activeCell="E23" sqref="E23"/>
    </sheetView>
  </sheetViews>
  <sheetFormatPr baseColWidth="10" defaultColWidth="14" defaultRowHeight="15" customHeight="1"/>
  <cols>
    <col min="1" max="2" width="10.5703125" style="253" customWidth="1"/>
    <col min="3" max="3" width="25.28515625" style="253" customWidth="1"/>
    <col min="4" max="26" width="10.5703125" style="253" customWidth="1"/>
    <col min="27" max="16384" width="14" style="253"/>
  </cols>
  <sheetData>
    <row r="1" spans="1:26" ht="14.25"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4.25" customHeight="1">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row>
    <row r="3" spans="1:26" ht="14.2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row>
    <row r="4" spans="1:26" ht="14.25"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4.25" customHeight="1">
      <c r="A5" s="252"/>
      <c r="B5" s="252"/>
      <c r="C5" s="254" t="s">
        <v>232</v>
      </c>
      <c r="D5" s="255"/>
      <c r="E5" s="255"/>
      <c r="F5" s="255"/>
      <c r="G5" s="252"/>
      <c r="H5" s="252"/>
      <c r="I5" s="252"/>
      <c r="J5" s="252"/>
      <c r="K5" s="252"/>
      <c r="L5" s="252"/>
      <c r="M5" s="252"/>
      <c r="N5" s="252"/>
      <c r="O5" s="252"/>
      <c r="P5" s="252"/>
      <c r="Q5" s="252"/>
      <c r="R5" s="252"/>
      <c r="S5" s="252"/>
      <c r="T5" s="252"/>
      <c r="U5" s="252"/>
      <c r="V5" s="252"/>
      <c r="W5" s="252"/>
      <c r="X5" s="252"/>
      <c r="Y5" s="252"/>
      <c r="Z5" s="252"/>
    </row>
    <row r="6" spans="1:26" ht="14.25" customHeight="1" thickBot="1">
      <c r="A6" s="252"/>
      <c r="B6" s="252"/>
      <c r="C6" s="254"/>
      <c r="D6" s="255"/>
      <c r="E6" s="255"/>
      <c r="F6" s="255"/>
      <c r="G6" s="252"/>
      <c r="H6" s="252"/>
      <c r="I6" s="252"/>
      <c r="J6" s="252"/>
      <c r="K6" s="252"/>
      <c r="L6" s="252"/>
      <c r="M6" s="252"/>
      <c r="N6" s="252"/>
      <c r="O6" s="252"/>
      <c r="P6" s="252"/>
      <c r="Q6" s="252"/>
      <c r="R6" s="252"/>
      <c r="S6" s="252"/>
      <c r="T6" s="252"/>
      <c r="U6" s="252"/>
      <c r="V6" s="252"/>
      <c r="W6" s="252"/>
      <c r="X6" s="252"/>
      <c r="Y6" s="252"/>
      <c r="Z6" s="252"/>
    </row>
    <row r="7" spans="1:26" ht="18" customHeight="1" thickBot="1">
      <c r="A7" s="252"/>
      <c r="B7" s="252"/>
      <c r="C7" s="256" t="s">
        <v>106</v>
      </c>
      <c r="D7" s="257">
        <v>10</v>
      </c>
      <c r="E7" s="255" t="s">
        <v>107</v>
      </c>
      <c r="F7" s="255"/>
      <c r="G7" s="252"/>
      <c r="H7" s="252"/>
      <c r="I7" s="252"/>
      <c r="J7" s="252"/>
      <c r="K7" s="252"/>
      <c r="L7" s="252"/>
      <c r="M7" s="252"/>
      <c r="N7" s="252"/>
      <c r="O7" s="252"/>
      <c r="P7" s="252"/>
      <c r="Q7" s="252"/>
      <c r="R7" s="252"/>
      <c r="S7" s="252"/>
      <c r="T7" s="252"/>
      <c r="U7" s="252"/>
      <c r="V7" s="252"/>
      <c r="W7" s="252"/>
      <c r="X7" s="252"/>
      <c r="Y7" s="252"/>
      <c r="Z7" s="252"/>
    </row>
    <row r="8" spans="1:26" ht="14.25" customHeight="1" thickBot="1">
      <c r="A8" s="252"/>
      <c r="B8" s="252"/>
      <c r="C8" s="258"/>
      <c r="D8" s="255"/>
      <c r="E8" s="255"/>
      <c r="F8" s="255"/>
      <c r="G8" s="252"/>
      <c r="H8" s="252"/>
      <c r="I8" s="252"/>
      <c r="J8" s="252"/>
      <c r="K8" s="252"/>
      <c r="L8" s="252"/>
      <c r="M8" s="252"/>
      <c r="N8" s="252"/>
      <c r="O8" s="252"/>
      <c r="P8" s="252"/>
      <c r="Q8" s="252"/>
      <c r="R8" s="252"/>
      <c r="S8" s="252"/>
      <c r="T8" s="252"/>
      <c r="U8" s="252"/>
      <c r="V8" s="252"/>
      <c r="W8" s="252"/>
      <c r="X8" s="252"/>
      <c r="Y8" s="252"/>
      <c r="Z8" s="252"/>
    </row>
    <row r="9" spans="1:26" ht="14.25" customHeight="1" thickBot="1">
      <c r="A9" s="252"/>
      <c r="B9" s="252"/>
      <c r="C9" s="258" t="s">
        <v>234</v>
      </c>
      <c r="D9" s="264">
        <v>12.1</v>
      </c>
      <c r="E9" s="255" t="s">
        <v>235</v>
      </c>
      <c r="F9" s="255"/>
      <c r="G9" s="252"/>
      <c r="H9" s="252"/>
      <c r="I9" s="252"/>
      <c r="J9" s="252"/>
      <c r="K9" s="252"/>
      <c r="L9" s="252"/>
      <c r="M9" s="252"/>
      <c r="N9" s="252"/>
      <c r="O9" s="252"/>
      <c r="P9" s="252"/>
      <c r="Q9" s="252"/>
      <c r="R9" s="252"/>
      <c r="S9" s="252"/>
      <c r="T9" s="252"/>
      <c r="U9" s="252"/>
      <c r="V9" s="252"/>
      <c r="W9" s="252"/>
      <c r="X9" s="252"/>
      <c r="Y9" s="252"/>
      <c r="Z9" s="252"/>
    </row>
    <row r="10" spans="1:26" ht="14.25" customHeight="1" thickBot="1">
      <c r="A10" s="252"/>
      <c r="B10" s="252"/>
      <c r="C10" s="258"/>
      <c r="D10" s="255"/>
      <c r="E10" s="255"/>
      <c r="F10" s="255"/>
      <c r="G10" s="252"/>
      <c r="H10" s="252"/>
      <c r="I10" s="252"/>
      <c r="J10" s="252"/>
      <c r="K10" s="252"/>
      <c r="L10" s="252"/>
      <c r="M10" s="252"/>
      <c r="N10" s="252"/>
      <c r="O10" s="252"/>
      <c r="P10" s="252"/>
      <c r="Q10" s="252"/>
      <c r="R10" s="252"/>
      <c r="S10" s="252"/>
      <c r="T10" s="252"/>
      <c r="U10" s="252"/>
      <c r="V10" s="252"/>
      <c r="W10" s="252"/>
      <c r="X10" s="252"/>
      <c r="Y10" s="252"/>
      <c r="Z10" s="252"/>
    </row>
    <row r="11" spans="1:26" ht="14.25" customHeight="1" thickBot="1">
      <c r="A11" s="252"/>
      <c r="B11" s="252"/>
      <c r="C11" s="258" t="s">
        <v>108</v>
      </c>
      <c r="D11" s="259">
        <v>10000</v>
      </c>
      <c r="E11" s="255" t="s">
        <v>260</v>
      </c>
      <c r="F11" s="255"/>
      <c r="G11" s="252"/>
      <c r="H11" s="252"/>
      <c r="I11" s="252"/>
      <c r="J11" s="252"/>
      <c r="K11" s="252"/>
      <c r="L11" s="252"/>
      <c r="M11" s="252"/>
      <c r="N11" s="252"/>
      <c r="O11" s="252"/>
      <c r="P11" s="252"/>
      <c r="Q11" s="252"/>
      <c r="R11" s="252"/>
      <c r="S11" s="252"/>
      <c r="T11" s="252"/>
      <c r="U11" s="252"/>
      <c r="V11" s="252"/>
      <c r="W11" s="252"/>
      <c r="X11" s="252"/>
      <c r="Y11" s="252"/>
      <c r="Z11" s="252"/>
    </row>
    <row r="12" spans="1:26" ht="14.25" customHeight="1" thickBot="1">
      <c r="A12" s="252"/>
      <c r="B12" s="252"/>
      <c r="C12" s="258"/>
      <c r="D12" s="260"/>
      <c r="E12" s="255"/>
      <c r="F12" s="255"/>
      <c r="G12" s="252"/>
      <c r="H12" s="252"/>
      <c r="I12" s="252"/>
      <c r="J12" s="252"/>
      <c r="K12" s="252"/>
      <c r="L12" s="252"/>
      <c r="M12" s="252"/>
      <c r="N12" s="252"/>
      <c r="O12" s="252"/>
      <c r="P12" s="252"/>
      <c r="Q12" s="252"/>
      <c r="R12" s="252"/>
      <c r="S12" s="252"/>
      <c r="T12" s="252"/>
      <c r="U12" s="252"/>
      <c r="V12" s="252"/>
      <c r="W12" s="252"/>
      <c r="X12" s="252"/>
      <c r="Y12" s="252"/>
      <c r="Z12" s="252"/>
    </row>
    <row r="13" spans="1:26" ht="14.25" customHeight="1" thickBot="1">
      <c r="A13" s="252"/>
      <c r="B13" s="252"/>
      <c r="C13" s="258" t="s">
        <v>109</v>
      </c>
      <c r="D13" s="261">
        <f>D9/D7</f>
        <v>1.21</v>
      </c>
      <c r="E13" s="255" t="s">
        <v>110</v>
      </c>
      <c r="F13" s="255"/>
      <c r="G13" s="252"/>
      <c r="H13" s="252"/>
      <c r="I13" s="252"/>
      <c r="J13" s="252"/>
      <c r="K13" s="252"/>
      <c r="L13" s="252"/>
      <c r="M13" s="252"/>
      <c r="N13" s="252"/>
      <c r="O13" s="252"/>
      <c r="P13" s="252"/>
      <c r="Q13" s="252"/>
      <c r="R13" s="252"/>
      <c r="S13" s="252"/>
      <c r="T13" s="252"/>
      <c r="U13" s="252"/>
      <c r="V13" s="252"/>
      <c r="W13" s="252"/>
      <c r="X13" s="252"/>
      <c r="Y13" s="252"/>
      <c r="Z13" s="252"/>
    </row>
    <row r="14" spans="1:26" ht="14.25" customHeight="1" thickBot="1">
      <c r="A14" s="252"/>
      <c r="B14" s="252"/>
      <c r="C14" s="258"/>
      <c r="D14" s="262"/>
      <c r="E14" s="255"/>
      <c r="F14" s="255"/>
      <c r="G14" s="252"/>
      <c r="H14" s="252"/>
      <c r="I14" s="252"/>
      <c r="J14" s="252"/>
      <c r="K14" s="252"/>
      <c r="L14" s="252"/>
      <c r="M14" s="252"/>
      <c r="N14" s="252"/>
      <c r="O14" s="252"/>
      <c r="P14" s="252"/>
      <c r="Q14" s="252"/>
      <c r="R14" s="252"/>
      <c r="S14" s="252"/>
      <c r="T14" s="252"/>
      <c r="U14" s="252"/>
      <c r="V14" s="252"/>
      <c r="W14" s="252"/>
      <c r="X14" s="252"/>
      <c r="Y14" s="252"/>
      <c r="Z14" s="252"/>
    </row>
    <row r="15" spans="1:26" ht="14.25" customHeight="1" thickBot="1">
      <c r="A15" s="252"/>
      <c r="B15" s="252"/>
      <c r="C15" s="258" t="s">
        <v>111</v>
      </c>
      <c r="D15" s="662">
        <f>IF(D13&lt;85%,0,IF(D13&lt;120%,(D11*D13),(D11*120%)))</f>
        <v>12000</v>
      </c>
      <c r="E15" s="663" t="e">
        <f>IF(E13&lt;80%,0,IF(E13&lt;100%,(E11*E13),IF(E13=100%,(E11),IF(E13&lt;=105%,(E11*E13),IF(E13&lt;=150%,(E11*E13),(E11*150%))))))</f>
        <v>#VALUE!</v>
      </c>
      <c r="F15" s="255"/>
      <c r="G15" s="252"/>
      <c r="H15" s="252"/>
      <c r="I15" s="252"/>
      <c r="J15" s="252"/>
      <c r="K15" s="252"/>
      <c r="L15" s="252"/>
      <c r="M15" s="252"/>
      <c r="N15" s="252"/>
      <c r="O15" s="252"/>
      <c r="P15" s="252"/>
      <c r="Q15" s="252"/>
      <c r="R15" s="252"/>
      <c r="S15" s="252"/>
      <c r="T15" s="252"/>
      <c r="U15" s="252"/>
      <c r="V15" s="252"/>
      <c r="W15" s="252"/>
      <c r="X15" s="252"/>
      <c r="Y15" s="252"/>
      <c r="Z15" s="252"/>
    </row>
    <row r="16" spans="1:26" ht="14.25" customHeight="1">
      <c r="A16" s="252"/>
      <c r="B16" s="252"/>
      <c r="C16" s="255"/>
      <c r="D16" s="255"/>
      <c r="E16" s="255"/>
      <c r="F16" s="255"/>
      <c r="G16" s="252"/>
      <c r="H16" s="252"/>
      <c r="I16" s="252"/>
      <c r="J16" s="252"/>
      <c r="K16" s="252"/>
      <c r="L16" s="252"/>
      <c r="M16" s="252"/>
      <c r="N16" s="252"/>
      <c r="O16" s="252"/>
      <c r="P16" s="252"/>
      <c r="Q16" s="252"/>
      <c r="R16" s="252"/>
      <c r="S16" s="252"/>
      <c r="T16" s="252"/>
      <c r="U16" s="252"/>
      <c r="V16" s="252"/>
      <c r="W16" s="252"/>
      <c r="X16" s="252"/>
      <c r="Y16" s="252"/>
      <c r="Z16" s="252"/>
    </row>
    <row r="17" spans="1:26" ht="14.25" customHeight="1">
      <c r="A17" s="252"/>
      <c r="B17" s="252"/>
      <c r="C17" s="263" t="s">
        <v>261</v>
      </c>
      <c r="D17" s="252"/>
      <c r="E17" s="252"/>
      <c r="F17" s="252"/>
      <c r="G17" s="252"/>
      <c r="H17" s="252"/>
      <c r="I17" s="252"/>
      <c r="J17" s="252"/>
      <c r="K17" s="252"/>
      <c r="L17" s="252"/>
      <c r="M17" s="252"/>
      <c r="N17" s="252"/>
      <c r="O17" s="252"/>
      <c r="P17" s="252"/>
      <c r="Q17" s="252"/>
      <c r="R17" s="252"/>
      <c r="S17" s="252"/>
      <c r="T17" s="252"/>
      <c r="U17" s="252"/>
      <c r="V17" s="252"/>
      <c r="W17" s="252"/>
      <c r="X17" s="252"/>
      <c r="Y17" s="252"/>
      <c r="Z17" s="252"/>
    </row>
    <row r="18" spans="1:26" ht="14.25" customHeight="1">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row>
    <row r="19" spans="1:26" ht="14.25" customHeight="1">
      <c r="A19" s="252"/>
      <c r="B19" s="252"/>
      <c r="C19" s="252" t="s">
        <v>167</v>
      </c>
      <c r="D19" s="252"/>
      <c r="E19" s="252"/>
      <c r="F19" s="252"/>
      <c r="G19" s="252"/>
      <c r="H19" s="252"/>
      <c r="I19" s="252"/>
      <c r="J19" s="252"/>
      <c r="K19" s="252"/>
      <c r="L19" s="252"/>
      <c r="M19" s="252"/>
      <c r="N19" s="252"/>
      <c r="O19" s="252"/>
      <c r="P19" s="252"/>
      <c r="Q19" s="252"/>
      <c r="R19" s="252"/>
      <c r="S19" s="252"/>
      <c r="T19" s="252"/>
      <c r="U19" s="252"/>
      <c r="V19" s="252"/>
      <c r="W19" s="252"/>
      <c r="X19" s="252"/>
      <c r="Y19" s="252"/>
      <c r="Z19" s="252"/>
    </row>
    <row r="20" spans="1:26" ht="14.25" customHeight="1">
      <c r="A20" s="252"/>
      <c r="B20" s="252"/>
      <c r="C20" s="252" t="s">
        <v>233</v>
      </c>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1:26" ht="14.25" customHeight="1">
      <c r="A21" s="252"/>
      <c r="B21" s="252"/>
      <c r="C21" s="252" t="s">
        <v>168</v>
      </c>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1:26" ht="14.25" customHeight="1">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ht="14.25" customHeight="1">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1:26" ht="14.25" customHeight="1">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1:26" ht="14.25" customHeight="1">
      <c r="A25" s="25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1:26" ht="14.25" customHeight="1">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1:26" ht="14.25" customHeight="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1:26" ht="14.25" customHeight="1">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1:26" ht="14.25"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1:26" ht="14.25" customHeight="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1:26" ht="14.25" customHeight="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1:26" ht="14.25" customHeight="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1:26" ht="14.25"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1:26" ht="14.2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1:26" ht="14.25" customHeight="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1:26" ht="14.25" customHeight="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1:26" ht="14.25" customHeight="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26" ht="14.25" customHeight="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1:26" ht="14.25" customHeight="1">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1:26" ht="14.25" customHeight="1">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1:26" ht="14.25" customHeight="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1:26" ht="14.25" customHeight="1">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1:26" ht="14.25"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1:26" ht="14.25" customHeight="1">
      <c r="A44" s="252"/>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1:26" ht="14.2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1:26" ht="14.25" customHeight="1">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1:26" ht="14.25" customHeight="1">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1:26" ht="14.25" customHeigh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1:26" ht="14.25" customHeight="1">
      <c r="A49" s="252"/>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1:26" ht="14.25" customHeight="1">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1:26" ht="14.25" customHeight="1">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1:26" ht="14.25" customHeight="1">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1:26" ht="14.25" customHeight="1">
      <c r="A53" s="25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1:26" ht="14.25" customHeight="1">
      <c r="A54" s="252"/>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1:26" ht="14.25" customHeight="1">
      <c r="A55" s="2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1:26" ht="14.25" customHeight="1">
      <c r="A56" s="252"/>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1:26" ht="14.25" customHeight="1">
      <c r="A57" s="252"/>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1:26" ht="14.25" customHeight="1">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1:26" ht="14.25" customHeight="1">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1:26" ht="14.25" customHeight="1">
      <c r="A60" s="252"/>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1:26" ht="14.25" customHeight="1">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1:26" ht="14.25"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1:26" ht="14.25" customHeight="1">
      <c r="A63" s="252"/>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1:26" ht="14.25" customHeight="1">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1:26" ht="14.25" customHeigh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1:26" ht="14.25" customHeight="1">
      <c r="A66" s="252"/>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1:26" ht="14.25" customHeight="1">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1:26" ht="14.25" customHeight="1">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1:26" ht="14.25" customHeight="1">
      <c r="A69" s="252"/>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1:26" ht="14.25" customHeight="1">
      <c r="A70" s="25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row r="71" spans="1:26" ht="14.2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row>
    <row r="72" spans="1:26" ht="14.25"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row>
    <row r="73" spans="1:26" ht="14.25" customHeight="1">
      <c r="A73" s="252"/>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row>
    <row r="74" spans="1:26" ht="14.25" customHeight="1">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row>
    <row r="75" spans="1:26" ht="14.25" customHeight="1">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row>
    <row r="76" spans="1:26" ht="14.25" customHeight="1">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row>
    <row r="77" spans="1:26" ht="14.25" customHeight="1">
      <c r="A77" s="252"/>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row>
    <row r="78" spans="1:26" ht="14.25" customHeight="1">
      <c r="A78" s="252"/>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row>
    <row r="79" spans="1:26" ht="14.25" customHeight="1">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1:26" ht="14.25" customHeight="1">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4.25" customHeight="1">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4.25" customHeight="1">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4.25" customHeight="1">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4.25" customHeight="1">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4.25" customHeight="1">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4.25" customHeight="1">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4.25" customHeight="1">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4.25" customHeight="1">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4.25" customHeight="1">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4.25" customHeight="1">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4.25" customHeight="1">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4.25" customHeight="1">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4.25" customHeight="1">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4.25" customHeight="1">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4.25" customHeight="1">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4.25" customHeight="1">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4.25" customHeight="1">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4.25" customHeight="1">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4.25" customHeight="1">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4.25" customHeight="1">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4.25" customHeight="1">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4.25" customHeight="1">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4.25" customHeight="1">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1:26" ht="14.25" customHeight="1">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row>
    <row r="105" spans="1:26" ht="14.25" customHeight="1">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row>
    <row r="106" spans="1:26" ht="14.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row>
    <row r="107" spans="1:26" ht="14.25" customHeight="1">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row>
    <row r="108" spans="1:26" ht="14.25" customHeight="1">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14.25" customHeight="1">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row>
    <row r="110" spans="1:26" ht="14.25" customHeight="1">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row>
    <row r="111" spans="1:26" ht="14.25" customHeight="1">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row>
    <row r="112" spans="1:26" ht="14.2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row>
    <row r="113" spans="1:26" ht="14.2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row>
    <row r="114" spans="1:26" ht="14.2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row>
    <row r="115" spans="1:26" ht="14.2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row>
    <row r="116" spans="1:26" ht="14.2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row>
    <row r="117" spans="1:26" ht="14.2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row>
    <row r="118" spans="1:26" ht="14.2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row>
    <row r="119" spans="1:26" ht="14.2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row>
    <row r="120" spans="1:26" ht="14.2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row>
    <row r="121" spans="1:26" ht="14.2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row>
    <row r="122" spans="1:26" ht="14.2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row>
    <row r="123" spans="1:26" ht="14.2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row>
    <row r="124" spans="1:26" ht="14.2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row>
    <row r="125" spans="1:26" ht="14.2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row>
    <row r="126" spans="1:26" ht="14.2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row>
    <row r="127" spans="1:26" ht="14.2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row>
    <row r="128" spans="1:26" ht="14.2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row>
    <row r="129" spans="1:26" ht="14.2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row>
    <row r="130" spans="1:26" ht="14.2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row>
    <row r="131" spans="1:26" ht="14.2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row>
    <row r="132" spans="1:26" ht="14.2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row>
    <row r="133" spans="1:26" ht="14.2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row>
    <row r="134" spans="1:26" ht="14.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row>
    <row r="135" spans="1:26" ht="14.2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row>
    <row r="136" spans="1:26" ht="14.2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row>
    <row r="137" spans="1:26" ht="14.2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row>
    <row r="138" spans="1:26" ht="14.2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row>
    <row r="139" spans="1:26" ht="14.2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row>
    <row r="140" spans="1:26" ht="14.2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row>
    <row r="141" spans="1:26" ht="14.2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row>
    <row r="142" spans="1:26" ht="14.2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row>
    <row r="143" spans="1:26" ht="14.2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row>
    <row r="144" spans="1:26" ht="14.2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row>
    <row r="145" spans="1:26" ht="14.2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row>
    <row r="146" spans="1:26" ht="14.2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row>
    <row r="147" spans="1:26" ht="14.2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row>
    <row r="148" spans="1:26" ht="14.2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row>
    <row r="149" spans="1:26" ht="14.2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row>
    <row r="150" spans="1:26" ht="14.2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row>
    <row r="151" spans="1:26" ht="14.2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row>
    <row r="152" spans="1:26" ht="14.2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row>
    <row r="153" spans="1:26" ht="14.2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row>
    <row r="154" spans="1:26" ht="14.2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row>
    <row r="155" spans="1:26" ht="14.2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row>
    <row r="156" spans="1:26" ht="14.2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row>
    <row r="157" spans="1:26" ht="14.2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row>
    <row r="158" spans="1:26" ht="14.2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row>
    <row r="159" spans="1:26" ht="14.2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row>
    <row r="160" spans="1:26" ht="14.2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row>
    <row r="161" spans="1:26" ht="14.2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row>
    <row r="162" spans="1:26" ht="14.2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row>
    <row r="163" spans="1:26" ht="14.2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row>
    <row r="164" spans="1:26" ht="14.2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row>
    <row r="165" spans="1:26" ht="14.2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row>
    <row r="166" spans="1:26" ht="14.2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row>
    <row r="167" spans="1:26" ht="14.2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row>
    <row r="168" spans="1:26" ht="14.2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row>
    <row r="169" spans="1:26" ht="14.2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row>
    <row r="170" spans="1:26" ht="14.2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row>
    <row r="171" spans="1:26" ht="14.2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row>
    <row r="172" spans="1:26" ht="14.2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row>
    <row r="173" spans="1:26" ht="14.2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row>
    <row r="174" spans="1:26" ht="14.2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row>
    <row r="175" spans="1:26" ht="14.2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row>
    <row r="176" spans="1:26" ht="14.2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row>
    <row r="177" spans="1:26" ht="14.2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row>
    <row r="178" spans="1:26" ht="14.2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row>
    <row r="179" spans="1:26" ht="14.2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row>
    <row r="180" spans="1:26" ht="14.2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row>
    <row r="181" spans="1:26" ht="14.2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row>
    <row r="182" spans="1:26" ht="14.2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row>
    <row r="183" spans="1:26" ht="14.2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row>
    <row r="184" spans="1:26" ht="14.2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4.2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4.2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4.2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4.2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4.2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4.2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4.2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4.2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4.2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4.2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4.2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4.2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4.2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4.2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4.2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4.2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4.2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4.2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4.2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4.2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4.2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4.2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4.2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4.2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4.2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4.2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4.2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4.2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4.2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4.2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4.2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4.2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4.2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4.2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4.2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4.2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4.2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4.2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4.2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4.2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4.2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4.2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4.2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4.2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4.2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4.2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4.2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4.2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4.2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4.2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4.2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4.2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4.2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4.2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4.2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4.2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4.2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4.2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4.2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4.2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4.2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4.2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4.2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4.2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4.2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4.2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4.2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4.2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4.2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4.2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4.2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4.2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4.2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4.2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4.2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4.2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4.2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4.2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4.2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4.2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4.2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4.2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4.2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4.2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4.2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4.2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4.2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4.2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4.2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4.2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4.2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4.2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4.2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4.2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4.2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4.2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4.2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4.2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4.2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4.2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4.2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4.2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4.2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4.2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4.2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4.2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4.2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4.2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4.2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4.2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4.2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4.2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4.2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4.2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4.2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4.2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4.2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4.2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4.2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4.2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4.2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4.2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4.2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4.2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4.2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4.2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4.2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4.2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4.2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4.2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4.2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4.2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4.2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4.2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4.2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4.2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4.2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4.2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4.2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4.2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4.2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4.2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4.2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4.2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4.2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4.2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4.2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4.2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4.2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4.2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4.2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4.2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4.2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4.2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4.2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4.2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4.2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4.2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4.2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4.2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4.2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4.2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4.2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4.2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4.2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4.2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4.2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4.2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4.2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4.2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4.2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4.2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4.2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4.2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4.2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4.2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4.2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4.2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4.2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4.2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4.2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4.2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4.2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4.2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4.2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4.2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4.2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4.2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4.2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4.2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4.2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4.2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4.2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4.2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4.2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4.2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4.2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4.2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4.2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4.2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4.2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4.2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4.2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4.2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4.2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4.2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4.2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4.2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4.2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4.2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4.2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4.2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4.2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4.2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4.2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4.2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4.2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4.2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4.2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4.2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4.2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4.2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4.2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4.2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4.2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4.2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4.2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4.2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4.2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4.2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4.2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4.2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4.2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4.2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4.2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4.2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4.2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4.2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4.2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4.2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4.2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4.2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4.2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4.2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4.2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4.2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4.2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4.2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4.2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4.2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4.2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4.2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4.2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4.2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4.2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4.2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4.2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4.2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4.2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4.2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4.2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4.2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4.2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4.2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4.2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4.2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4.2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4.2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4.2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4.2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4.2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4.2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4.2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4.2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4.2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4.2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4.2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4.2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4.2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4.2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4.2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4.2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4.2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4.2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4.2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4.2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4.2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4.2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4.2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4.2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4.2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4.2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4.2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4.2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4.2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4.2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4.2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4.2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4.2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4.2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4.2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4.2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4.2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4.2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4.2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4.2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4.2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4.2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4.2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4.2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4.2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4.2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4.2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4.2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4.2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4.2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4.2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4.2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4.2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4.2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4.2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4.2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4.2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4.2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4.2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4.2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4.2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4.2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4.2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4.2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4.2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4.2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4.2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4.2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4.2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4.2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4.2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4.2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4.2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4.2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4.2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4.2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4.2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4.2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4.2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4.2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4.2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4.2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4.2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4.2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4.2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4.2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4.2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4.2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4.2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4.2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4.2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4.2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4.2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4.2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4.2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4.2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4.2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4.2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4.2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4.2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4.2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4.2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4.2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4.2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4.2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4.2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4.2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4.2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4.2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4.2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4.2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4.2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4.2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4.2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4.2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4.2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4.2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4.2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4.2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4.2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4.2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4.2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4.2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4.2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4.2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4.2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4.2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4.2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4.2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4.2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4.2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4.2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4.2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4.2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4.2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4.2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4.2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4.2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4.2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4.2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4.2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4.2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4.2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4.2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4.2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4.2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4.2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4.2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4.2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4.2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4.2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4.2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4.2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4.2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4.2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4.2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4.2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4.2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4.2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4.2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4.2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4.2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4.2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4.2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4.2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4.2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4.2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4.2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4.2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4.2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4.2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4.2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4.2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4.2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4.2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4.2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4.2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4.2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4.2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4.2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4.2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4.2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4.2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4.2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4.2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4.2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4.2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4.2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4.2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4.2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4.2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4.2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4.2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4.2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4.2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4.2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4.2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4.2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4.2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4.2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4.2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4.2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4.2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4.2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4.2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4.2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4.2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4.2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4.2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4.2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4.2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4.2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4.2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4.2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4.2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4.2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4.2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4.2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4.2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4.2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4.2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4.2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4.2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4.2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4.2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4.2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4.2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4.2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4.2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4.2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4.2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4.2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4.2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4.2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4.2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4.2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4.2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4.2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4.2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4.2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4.2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4.2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4.2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4.2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4.2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4.2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4.2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4.2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4.2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4.2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4.2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4.2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4.2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4.2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4.2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4.2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4.2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4.2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4.2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4.2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4.2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4.2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4.2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4.2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4.2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4.2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4.2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4.2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4.2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4.2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4.2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4.2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4.2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4.2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4.2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4.2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4.2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4.2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4.2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4.2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4.2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4.2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4.2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4.2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4.2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4.2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4.2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4.2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4.2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4.2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4.2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4.2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4.2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4.2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4.2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4.2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4.2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4.2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4.2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4.2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4.2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4.2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4.2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4.2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4.2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4.2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4.2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4.2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4.2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4.2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4.2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4.2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4.2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4.2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4.2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4.2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4.2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4.2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4.2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4.2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4.2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4.2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4.2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4.2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4.2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4.2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4.2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4.2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4.2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4.2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4.2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4.2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4.2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4.2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4.2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4.2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4.2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4.2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4.2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4.2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4.2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4.2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4.2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4.2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4.2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4.2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4.2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4.2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4.2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4.2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4.2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4.2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4.2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4.2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4.2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4.2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4.2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4.2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4.2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4.2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4.2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4.2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4.2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4.2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4.2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4.2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4.2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4.2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4.2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4.2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4.2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4.2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4.2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4.2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4.2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4.2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4.2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4.2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4.2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4.2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4.2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4.2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4.2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4.2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4.2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4.2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4.2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4.2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4.2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4.2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4.2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4.2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4.2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4.2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4.2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4.2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4.2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4.2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4.2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4.2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4.2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4.2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4.2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4.2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4.2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4.2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4.2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4.2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4.2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4.2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4.2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4.2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4.2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4.2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4.2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4.2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4.2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4.2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4.2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4.2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4.2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4.2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4.2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4.2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4.2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4.2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4.2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4.2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4.2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4.2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4.2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4.2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4.2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4.2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4.2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4.2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4.2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4.2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4.2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4.2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4.2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4.2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4.2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4.2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4.2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4.2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4.2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4.2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4.2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4.2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4.2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4.2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4.2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4.2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4.2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4.2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4.2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4.2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4.2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4.2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4.2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4.2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4.2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4.2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4.2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4.2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4.2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4.2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4.2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4.2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4.2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4.2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4.2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4.2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4.2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4.2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4.2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4.2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4.2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4.2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4.2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4.2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4.2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4.2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4.2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4.2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4.2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4.2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4.2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4.2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4.2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4.2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4.2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4.2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4.2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4.2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4.2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4.2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4.2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4.2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4.2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4.2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4.2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4.2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4.2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4.2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4.2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4.2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4.2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4.2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4.2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4.2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4.2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4.2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4.2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4.2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4.2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4.2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4.2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4.2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4.2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4.2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4.2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4.2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4.2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4.2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4.2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4.2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4.2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4.2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4.2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4.2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4.2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4.2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4.2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4.2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4.2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4.2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4.2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4.2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4.2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4.2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4.2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4.2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4.2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4.2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4.2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4.2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sheetData>
  <mergeCells count="1">
    <mergeCell ref="D15:E15"/>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4E1B-F0A7-4E68-9413-F3A227FB1250}">
  <sheetPr>
    <tabColor theme="1"/>
  </sheetPr>
  <dimension ref="A1:K60"/>
  <sheetViews>
    <sheetView zoomScale="90" zoomScaleNormal="90" workbookViewId="0">
      <pane xSplit="2" ySplit="5" topLeftCell="D33" activePane="bottomRight" state="frozen"/>
      <selection pane="topRight" activeCell="D1" sqref="D1"/>
      <selection pane="bottomLeft" activeCell="A5" sqref="A5"/>
      <selection pane="bottomRight" activeCell="H34" sqref="H34"/>
    </sheetView>
  </sheetViews>
  <sheetFormatPr baseColWidth="10" defaultRowHeight="15"/>
  <cols>
    <col min="1" max="1" width="5.28515625" style="85" customWidth="1"/>
    <col min="2" max="2" width="53.85546875" customWidth="1"/>
    <col min="3" max="3" width="1.85546875" customWidth="1"/>
    <col min="4" max="5" width="27" customWidth="1"/>
    <col min="6" max="6" width="27.28515625" customWidth="1"/>
    <col min="7" max="7" width="35.28515625" customWidth="1"/>
    <col min="8" max="8" width="33.140625" style="85" bestFit="1" customWidth="1"/>
  </cols>
  <sheetData>
    <row r="1" spans="1:10" ht="15.75" thickBot="1"/>
    <row r="2" spans="1:10" ht="15.75">
      <c r="B2" s="673" t="s">
        <v>262</v>
      </c>
      <c r="C2" s="674"/>
      <c r="D2" s="676"/>
      <c r="E2" s="676"/>
      <c r="F2" s="676"/>
      <c r="G2" s="677"/>
      <c r="H2" s="250"/>
    </row>
    <row r="3" spans="1:10" ht="16.5" thickBot="1">
      <c r="B3" s="673"/>
      <c r="C3" s="675"/>
      <c r="D3" s="678"/>
      <c r="E3" s="678"/>
      <c r="F3" s="678"/>
      <c r="G3" s="679"/>
      <c r="H3" s="250"/>
    </row>
    <row r="4" spans="1:10" ht="15" customHeight="1" thickBot="1">
      <c r="B4" s="673"/>
      <c r="C4" s="675"/>
      <c r="D4" s="680" t="s">
        <v>271</v>
      </c>
      <c r="E4" s="681"/>
      <c r="F4" s="681"/>
      <c r="G4" s="682"/>
      <c r="H4" s="250"/>
    </row>
    <row r="5" spans="1:10" ht="30.75" customHeight="1" thickBot="1">
      <c r="B5" s="673"/>
      <c r="C5" s="675"/>
      <c r="D5" s="350" t="s">
        <v>272</v>
      </c>
      <c r="E5" s="350" t="s">
        <v>59</v>
      </c>
      <c r="F5" s="350" t="s">
        <v>60</v>
      </c>
      <c r="G5" s="351" t="s">
        <v>263</v>
      </c>
      <c r="H5" s="352" t="s">
        <v>88</v>
      </c>
    </row>
    <row r="6" spans="1:10" ht="27" customHeight="1">
      <c r="A6" s="250">
        <v>1</v>
      </c>
      <c r="B6" s="294" t="s">
        <v>214</v>
      </c>
      <c r="C6" s="675"/>
      <c r="D6" s="346">
        <v>80</v>
      </c>
      <c r="E6" s="347">
        <v>80</v>
      </c>
      <c r="F6" s="347">
        <v>85</v>
      </c>
      <c r="G6" s="348">
        <f>(D6+E6+F6)/3</f>
        <v>81.666666666666671</v>
      </c>
      <c r="H6" s="349" t="s">
        <v>328</v>
      </c>
    </row>
    <row r="7" spans="1:10" ht="14.25" customHeight="1">
      <c r="A7" s="250">
        <v>2</v>
      </c>
      <c r="B7" s="292" t="s">
        <v>89</v>
      </c>
      <c r="C7" s="675"/>
      <c r="D7" s="284">
        <v>80</v>
      </c>
      <c r="E7" s="285">
        <v>81</v>
      </c>
      <c r="F7" s="285">
        <v>82</v>
      </c>
      <c r="G7" s="345">
        <f>(D7+E7+F7)/3</f>
        <v>81</v>
      </c>
      <c r="H7" s="281" t="s">
        <v>329</v>
      </c>
    </row>
    <row r="8" spans="1:10" ht="15.75">
      <c r="A8" s="250">
        <v>3</v>
      </c>
      <c r="B8" s="292" t="s">
        <v>32</v>
      </c>
      <c r="C8" s="675"/>
      <c r="D8" s="664" t="s">
        <v>148</v>
      </c>
      <c r="E8" s="665"/>
      <c r="F8" s="665"/>
      <c r="G8" s="666"/>
      <c r="H8" s="281" t="s">
        <v>90</v>
      </c>
    </row>
    <row r="9" spans="1:10" ht="15.75">
      <c r="A9" s="250">
        <v>4</v>
      </c>
      <c r="B9" s="295" t="s">
        <v>78</v>
      </c>
      <c r="C9" s="675"/>
      <c r="D9" s="668" t="s">
        <v>210</v>
      </c>
      <c r="E9" s="669"/>
      <c r="F9" s="669"/>
      <c r="G9" s="670"/>
      <c r="H9" s="281" t="s">
        <v>91</v>
      </c>
    </row>
    <row r="10" spans="1:10" ht="30" customHeight="1">
      <c r="A10" s="250">
        <v>5</v>
      </c>
      <c r="B10" s="292" t="s">
        <v>41</v>
      </c>
      <c r="C10" s="675"/>
      <c r="D10" s="288">
        <v>90</v>
      </c>
      <c r="E10" s="344">
        <v>90</v>
      </c>
      <c r="F10" s="136">
        <v>90</v>
      </c>
      <c r="G10" s="345">
        <f>(D10+E10+F10)/3</f>
        <v>90</v>
      </c>
      <c r="H10" s="280" t="s">
        <v>264</v>
      </c>
    </row>
    <row r="11" spans="1:10" ht="37.9" customHeight="1">
      <c r="A11" s="250">
        <v>7</v>
      </c>
      <c r="B11" s="290" t="s">
        <v>103</v>
      </c>
      <c r="C11" s="675"/>
      <c r="D11" s="283">
        <v>90</v>
      </c>
      <c r="E11" s="283">
        <v>95</v>
      </c>
      <c r="F11" s="283">
        <v>95</v>
      </c>
      <c r="G11" s="345">
        <f>(D11+E11+F11)/3</f>
        <v>93.333333333333329</v>
      </c>
      <c r="H11" s="281" t="s">
        <v>332</v>
      </c>
    </row>
    <row r="12" spans="1:10" ht="27" customHeight="1">
      <c r="A12" s="250">
        <v>8</v>
      </c>
      <c r="B12" s="291" t="s">
        <v>183</v>
      </c>
      <c r="C12" s="675"/>
      <c r="D12" s="683" t="s">
        <v>209</v>
      </c>
      <c r="E12" s="683"/>
      <c r="F12" s="683"/>
      <c r="G12" s="683"/>
      <c r="H12" s="281" t="s">
        <v>331</v>
      </c>
    </row>
    <row r="13" spans="1:10" ht="15.75">
      <c r="A13" s="250">
        <v>9</v>
      </c>
      <c r="B13" s="292" t="s">
        <v>92</v>
      </c>
      <c r="C13" s="675"/>
      <c r="D13" s="684">
        <v>0.95</v>
      </c>
      <c r="E13" s="685"/>
      <c r="F13" s="669"/>
      <c r="G13" s="670"/>
      <c r="H13" s="281" t="s">
        <v>333</v>
      </c>
    </row>
    <row r="14" spans="1:10" ht="15.75">
      <c r="A14" s="250">
        <v>10</v>
      </c>
      <c r="B14" s="292" t="s">
        <v>265</v>
      </c>
      <c r="C14" s="675"/>
      <c r="D14" s="288" t="s">
        <v>207</v>
      </c>
      <c r="E14" s="288" t="s">
        <v>207</v>
      </c>
      <c r="F14" s="136" t="s">
        <v>207</v>
      </c>
      <c r="G14" s="289" t="s">
        <v>207</v>
      </c>
      <c r="H14" s="281" t="s">
        <v>266</v>
      </c>
      <c r="J14" s="133"/>
    </row>
    <row r="15" spans="1:10" ht="16.5" customHeight="1">
      <c r="A15" s="250">
        <v>11</v>
      </c>
      <c r="B15" s="292" t="s">
        <v>93</v>
      </c>
      <c r="C15" s="675"/>
      <c r="D15" s="288">
        <v>15</v>
      </c>
      <c r="E15" s="344">
        <v>15</v>
      </c>
      <c r="F15" s="136">
        <v>15</v>
      </c>
      <c r="G15" s="345">
        <f>(D15+E15+F15)/3</f>
        <v>15</v>
      </c>
      <c r="H15" s="281" t="s">
        <v>94</v>
      </c>
    </row>
    <row r="16" spans="1:10" ht="15.75">
      <c r="A16" s="250">
        <v>12</v>
      </c>
      <c r="B16" s="290" t="s">
        <v>330</v>
      </c>
      <c r="C16" s="675"/>
      <c r="D16" s="284">
        <v>4.0999999999999996</v>
      </c>
      <c r="E16" s="285">
        <v>4.2</v>
      </c>
      <c r="F16" s="285">
        <v>4.3</v>
      </c>
      <c r="G16" s="345">
        <f>(D16+E16+F16)/3</f>
        <v>4.2</v>
      </c>
      <c r="H16" s="281" t="s">
        <v>267</v>
      </c>
    </row>
    <row r="17" spans="1:11" ht="15.75">
      <c r="A17" s="250">
        <v>13</v>
      </c>
      <c r="B17" s="295" t="s">
        <v>85</v>
      </c>
      <c r="C17" s="675"/>
      <c r="D17" s="668" t="s">
        <v>98</v>
      </c>
      <c r="E17" s="669"/>
      <c r="F17" s="669"/>
      <c r="G17" s="670"/>
      <c r="H17" s="281" t="s">
        <v>91</v>
      </c>
    </row>
    <row r="18" spans="1:11" ht="33.6" customHeight="1">
      <c r="A18" s="250">
        <v>14</v>
      </c>
      <c r="B18" s="292" t="s">
        <v>28</v>
      </c>
      <c r="C18" s="675"/>
      <c r="D18" s="687" t="s">
        <v>208</v>
      </c>
      <c r="E18" s="688"/>
      <c r="F18" s="688"/>
      <c r="G18" s="689"/>
      <c r="H18" s="281" t="s">
        <v>91</v>
      </c>
    </row>
    <row r="19" spans="1:11" ht="33" customHeight="1">
      <c r="A19" s="250">
        <v>15</v>
      </c>
      <c r="B19" s="292" t="s">
        <v>95</v>
      </c>
      <c r="C19" s="675"/>
      <c r="D19" s="690" t="s">
        <v>96</v>
      </c>
      <c r="E19" s="691"/>
      <c r="F19" s="691"/>
      <c r="G19" s="692"/>
      <c r="H19" s="281" t="s">
        <v>91</v>
      </c>
    </row>
    <row r="20" spans="1:11" ht="31.5">
      <c r="A20" s="250">
        <v>16</v>
      </c>
      <c r="B20" s="296" t="s">
        <v>30</v>
      </c>
      <c r="C20" s="675"/>
      <c r="D20" s="693" t="s">
        <v>206</v>
      </c>
      <c r="E20" s="694"/>
      <c r="F20" s="694"/>
      <c r="G20" s="695"/>
      <c r="H20" s="281" t="s">
        <v>91</v>
      </c>
      <c r="K20" s="70"/>
    </row>
    <row r="21" spans="1:11" ht="15.75">
      <c r="A21" s="250">
        <v>17</v>
      </c>
      <c r="B21" s="290" t="s">
        <v>97</v>
      </c>
      <c r="C21" s="675"/>
      <c r="D21" s="286">
        <v>0.9</v>
      </c>
      <c r="E21" s="287">
        <v>0.92</v>
      </c>
      <c r="F21" s="287">
        <v>0.93</v>
      </c>
      <c r="G21" s="353">
        <f>(D21+E21+F21)/3</f>
        <v>0.91666666666666663</v>
      </c>
      <c r="H21" s="281" t="s">
        <v>90</v>
      </c>
    </row>
    <row r="22" spans="1:11" ht="15.75">
      <c r="A22" s="250">
        <v>18</v>
      </c>
      <c r="B22" s="295" t="s">
        <v>215</v>
      </c>
      <c r="C22" s="675"/>
      <c r="D22" s="284">
        <v>4</v>
      </c>
      <c r="E22" s="285">
        <v>4.0999999999999996</v>
      </c>
      <c r="F22" s="285">
        <v>4.3</v>
      </c>
      <c r="G22" s="345">
        <f>(D22+E22+F22)/3</f>
        <v>4.1333333333333329</v>
      </c>
      <c r="H22" s="281" t="s">
        <v>266</v>
      </c>
      <c r="I22" s="131"/>
      <c r="J22" s="133"/>
    </row>
    <row r="23" spans="1:11" ht="15.75">
      <c r="A23" s="250">
        <v>19</v>
      </c>
      <c r="B23" s="291" t="s">
        <v>192</v>
      </c>
      <c r="C23" s="675"/>
      <c r="D23" s="135">
        <v>0.04</v>
      </c>
      <c r="E23" s="135">
        <v>0.04</v>
      </c>
      <c r="F23" s="135">
        <v>0.04</v>
      </c>
      <c r="G23" s="135">
        <v>0.04</v>
      </c>
      <c r="H23" s="281" t="s">
        <v>213</v>
      </c>
      <c r="I23" s="131"/>
      <c r="J23" s="133"/>
    </row>
    <row r="24" spans="1:11" ht="15.75">
      <c r="A24" s="250">
        <v>20</v>
      </c>
      <c r="B24" s="290" t="s">
        <v>47</v>
      </c>
      <c r="C24" s="675"/>
      <c r="D24" s="668" t="s">
        <v>102</v>
      </c>
      <c r="E24" s="669"/>
      <c r="F24" s="669"/>
      <c r="G24" s="670"/>
      <c r="H24" s="281" t="s">
        <v>334</v>
      </c>
      <c r="J24" s="133"/>
    </row>
    <row r="25" spans="1:11" ht="15.75">
      <c r="A25" s="250">
        <v>21</v>
      </c>
      <c r="B25" s="290" t="s">
        <v>49</v>
      </c>
      <c r="C25" s="675"/>
      <c r="D25" s="664" t="s">
        <v>102</v>
      </c>
      <c r="E25" s="665"/>
      <c r="F25" s="665"/>
      <c r="G25" s="666"/>
      <c r="H25" s="281" t="s">
        <v>334</v>
      </c>
      <c r="J25" s="133"/>
    </row>
    <row r="26" spans="1:11" ht="15.75">
      <c r="A26" s="250">
        <v>22</v>
      </c>
      <c r="B26" s="290" t="s">
        <v>50</v>
      </c>
      <c r="C26" s="675"/>
      <c r="D26" s="668" t="s">
        <v>102</v>
      </c>
      <c r="E26" s="669"/>
      <c r="F26" s="669"/>
      <c r="G26" s="670"/>
      <c r="H26" s="281" t="s">
        <v>334</v>
      </c>
      <c r="J26" s="133"/>
    </row>
    <row r="27" spans="1:11" ht="15.75">
      <c r="A27" s="250">
        <v>23</v>
      </c>
      <c r="B27" s="295" t="s">
        <v>211</v>
      </c>
      <c r="C27" s="675"/>
      <c r="D27" s="664" t="s">
        <v>196</v>
      </c>
      <c r="E27" s="665"/>
      <c r="F27" s="665"/>
      <c r="G27" s="666"/>
      <c r="H27" s="281" t="s">
        <v>331</v>
      </c>
      <c r="J27" s="133"/>
    </row>
    <row r="28" spans="1:11" s="85" customFormat="1" ht="15.75">
      <c r="A28" s="250">
        <v>24</v>
      </c>
      <c r="B28" s="295" t="s">
        <v>87</v>
      </c>
      <c r="C28" s="675"/>
      <c r="D28" s="354">
        <v>3.6999999999999998E-2</v>
      </c>
      <c r="E28" s="355">
        <v>0.03</v>
      </c>
      <c r="F28" s="355">
        <v>3.5000000000000003E-2</v>
      </c>
      <c r="G28" s="356">
        <v>0.03</v>
      </c>
      <c r="H28" s="281" t="s">
        <v>94</v>
      </c>
    </row>
    <row r="29" spans="1:11" s="85" customFormat="1" ht="15.75">
      <c r="A29" s="250">
        <v>25</v>
      </c>
      <c r="B29" s="295" t="s">
        <v>175</v>
      </c>
      <c r="C29" s="675"/>
      <c r="D29" s="357">
        <v>0.95</v>
      </c>
      <c r="E29" s="357">
        <v>0.95</v>
      </c>
      <c r="F29" s="357">
        <v>0.95</v>
      </c>
      <c r="G29" s="357">
        <v>0.95</v>
      </c>
      <c r="H29" s="281" t="s">
        <v>212</v>
      </c>
    </row>
    <row r="30" spans="1:11" ht="15.75">
      <c r="A30" s="250">
        <v>26</v>
      </c>
      <c r="B30" s="292" t="s">
        <v>104</v>
      </c>
      <c r="C30" s="675"/>
      <c r="D30" s="667" t="s">
        <v>105</v>
      </c>
      <c r="E30" s="667"/>
      <c r="F30" s="667"/>
      <c r="G30" s="667"/>
      <c r="H30" s="281" t="s">
        <v>91</v>
      </c>
    </row>
    <row r="31" spans="1:11" ht="15.75">
      <c r="A31" s="250">
        <v>27</v>
      </c>
      <c r="B31" s="292" t="s">
        <v>99</v>
      </c>
      <c r="C31" s="675"/>
      <c r="D31" s="668" t="s">
        <v>100</v>
      </c>
      <c r="E31" s="669"/>
      <c r="F31" s="669"/>
      <c r="G31" s="670"/>
      <c r="H31" s="282" t="s">
        <v>91</v>
      </c>
    </row>
    <row r="32" spans="1:11" ht="15.75">
      <c r="A32" s="250">
        <v>28</v>
      </c>
      <c r="B32" s="291" t="s">
        <v>193</v>
      </c>
      <c r="C32" s="675"/>
      <c r="D32" s="671" t="s">
        <v>273</v>
      </c>
      <c r="E32" s="671"/>
      <c r="F32" s="671"/>
      <c r="G32" s="671"/>
      <c r="H32" s="281" t="s">
        <v>334</v>
      </c>
    </row>
    <row r="33" spans="1:8" ht="26.45" customHeight="1">
      <c r="A33" s="250">
        <v>29</v>
      </c>
      <c r="B33" s="291" t="s">
        <v>268</v>
      </c>
      <c r="C33" s="675"/>
      <c r="D33" s="672" t="s">
        <v>269</v>
      </c>
      <c r="E33" s="672"/>
      <c r="F33" s="672"/>
      <c r="G33" s="672"/>
      <c r="H33" s="282" t="s">
        <v>270</v>
      </c>
    </row>
    <row r="34" spans="1:8" ht="51" customHeight="1">
      <c r="A34" s="250">
        <v>30</v>
      </c>
      <c r="B34" s="293" t="s">
        <v>51</v>
      </c>
      <c r="C34" s="675"/>
      <c r="D34" s="686" t="s">
        <v>133</v>
      </c>
      <c r="E34" s="686"/>
      <c r="F34" s="686"/>
      <c r="G34" s="686"/>
      <c r="H34" s="132" t="s">
        <v>334</v>
      </c>
    </row>
    <row r="35" spans="1:8">
      <c r="D35" s="130"/>
      <c r="E35" s="130"/>
      <c r="F35" s="130"/>
      <c r="G35" s="130"/>
    </row>
    <row r="36" spans="1:8">
      <c r="D36" s="130"/>
      <c r="E36" s="130"/>
      <c r="F36" s="130"/>
      <c r="G36" s="130"/>
    </row>
    <row r="37" spans="1:8" ht="31.15" customHeight="1"/>
    <row r="39" spans="1:8" ht="15.6" customHeight="1"/>
    <row r="46" spans="1:8">
      <c r="D46" s="130"/>
      <c r="E46" s="130"/>
      <c r="F46" s="130"/>
      <c r="G46" s="130"/>
    </row>
    <row r="47" spans="1:8">
      <c r="D47" s="130"/>
      <c r="E47" s="130"/>
      <c r="F47" s="130"/>
      <c r="G47" s="130"/>
    </row>
    <row r="48" spans="1:8">
      <c r="D48" s="130"/>
      <c r="E48" s="130"/>
      <c r="F48" s="130"/>
      <c r="G48" s="130"/>
    </row>
    <row r="49" spans="4:7">
      <c r="D49" s="130"/>
      <c r="E49" s="130"/>
      <c r="F49" s="130"/>
      <c r="G49" s="130"/>
    </row>
    <row r="50" spans="4:7">
      <c r="D50" s="130"/>
      <c r="E50" s="130"/>
      <c r="F50" s="130"/>
      <c r="G50" s="130"/>
    </row>
    <row r="51" spans="4:7">
      <c r="D51" s="130"/>
      <c r="E51" s="130"/>
      <c r="F51" s="130"/>
      <c r="G51" s="130"/>
    </row>
    <row r="52" spans="4:7">
      <c r="D52" s="130"/>
      <c r="E52" s="130"/>
      <c r="F52" s="130"/>
      <c r="G52" s="130"/>
    </row>
    <row r="53" spans="4:7">
      <c r="D53" s="130"/>
      <c r="E53" s="130"/>
      <c r="F53" s="130"/>
      <c r="G53" s="130"/>
    </row>
    <row r="54" spans="4:7">
      <c r="D54" s="130"/>
      <c r="E54" s="130"/>
      <c r="F54" s="130"/>
      <c r="G54" s="130"/>
    </row>
    <row r="55" spans="4:7">
      <c r="D55" s="130"/>
      <c r="E55" s="130"/>
      <c r="F55" s="130"/>
      <c r="G55" s="130"/>
    </row>
    <row r="56" spans="4:7">
      <c r="D56" s="130"/>
      <c r="E56" s="130"/>
      <c r="F56" s="130"/>
      <c r="G56" s="130"/>
    </row>
    <row r="57" spans="4:7">
      <c r="D57" s="130"/>
      <c r="E57" s="130"/>
      <c r="F57" s="130"/>
      <c r="G57" s="130"/>
    </row>
    <row r="58" spans="4:7">
      <c r="D58" s="130"/>
      <c r="E58" s="130"/>
      <c r="F58" s="130"/>
      <c r="G58" s="130"/>
    </row>
    <row r="59" spans="4:7">
      <c r="D59" s="130"/>
      <c r="E59" s="130"/>
      <c r="F59" s="130"/>
      <c r="G59" s="130"/>
    </row>
    <row r="60" spans="4:7">
      <c r="D60" s="130"/>
      <c r="E60" s="130"/>
      <c r="F60" s="130"/>
      <c r="G60" s="130"/>
    </row>
  </sheetData>
  <mergeCells count="21">
    <mergeCell ref="B2:B5"/>
    <mergeCell ref="C2:C34"/>
    <mergeCell ref="D2:G3"/>
    <mergeCell ref="D4:G4"/>
    <mergeCell ref="D8:G8"/>
    <mergeCell ref="D9:G9"/>
    <mergeCell ref="D12:G12"/>
    <mergeCell ref="D13:G13"/>
    <mergeCell ref="D17:G17"/>
    <mergeCell ref="D34:G34"/>
    <mergeCell ref="D18:G18"/>
    <mergeCell ref="D19:G19"/>
    <mergeCell ref="D20:G20"/>
    <mergeCell ref="D24:G24"/>
    <mergeCell ref="D25:G25"/>
    <mergeCell ref="D26:G26"/>
    <mergeCell ref="D27:G27"/>
    <mergeCell ref="D30:G30"/>
    <mergeCell ref="D31:G31"/>
    <mergeCell ref="D32:G32"/>
    <mergeCell ref="D33:G33"/>
  </mergeCells>
  <pageMargins left="0.70866141732283472" right="0.70866141732283472" top="0.74803149606299213" bottom="0.74803149606299213" header="0.31496062992125984" footer="0.31496062992125984"/>
  <pageSetup paperSize="9"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AG60"/>
  <sheetViews>
    <sheetView showGridLines="0" tabSelected="1" topLeftCell="A4" zoomScale="80" zoomScaleNormal="80" zoomScaleSheetLayoutView="100" workbookViewId="0">
      <pane xSplit="5" ySplit="9" topLeftCell="U45" activePane="bottomRight" state="frozen"/>
      <selection activeCell="A4" sqref="A4"/>
      <selection pane="topRight" activeCell="F4" sqref="F4"/>
      <selection pane="bottomLeft" activeCell="A12" sqref="A12"/>
      <selection pane="bottomRight" activeCell="AI7" sqref="AI7"/>
    </sheetView>
  </sheetViews>
  <sheetFormatPr baseColWidth="10" defaultColWidth="10.85546875" defaultRowHeight="25.15" customHeight="1"/>
  <cols>
    <col min="1" max="1" width="4.28515625" style="1" customWidth="1"/>
    <col min="2" max="2" width="23.7109375" style="4" customWidth="1"/>
    <col min="3" max="3" width="8.85546875" style="4" customWidth="1"/>
    <col min="4" max="4" width="28.140625" style="4" customWidth="1"/>
    <col min="5" max="5" width="12.42578125" style="4" customWidth="1"/>
    <col min="6" max="6" width="5.5703125" style="4" customWidth="1"/>
    <col min="7" max="7" width="9.85546875" style="4" customWidth="1"/>
    <col min="8" max="8" width="9.28515625" style="4" customWidth="1"/>
    <col min="9" max="9" width="10.140625" style="4" customWidth="1"/>
    <col min="10" max="10" width="9.28515625" style="4" customWidth="1"/>
    <col min="11" max="11" width="10.140625" style="4" bestFit="1" customWidth="1"/>
    <col min="12" max="12" width="10.5703125" style="4" customWidth="1"/>
    <col min="13" max="13" width="3.85546875" style="4" customWidth="1"/>
    <col min="14" max="14" width="9.85546875" style="4" customWidth="1"/>
    <col min="15" max="15" width="9.28515625" style="4" customWidth="1"/>
    <col min="16" max="16" width="10.140625" style="4" customWidth="1"/>
    <col min="17" max="17" width="9.28515625" style="4" customWidth="1"/>
    <col min="18" max="18" width="7.85546875" style="4" customWidth="1"/>
    <col min="19" max="19" width="10.5703125" style="4" customWidth="1"/>
    <col min="20" max="20" width="5.140625" style="4" customWidth="1"/>
    <col min="21" max="21" width="9.85546875" style="4" customWidth="1"/>
    <col min="22" max="22" width="9.28515625" style="4" customWidth="1"/>
    <col min="23" max="23" width="10.140625" style="4" customWidth="1"/>
    <col min="24" max="24" width="10.7109375" style="4" customWidth="1"/>
    <col min="25" max="25" width="9.7109375" style="4" customWidth="1"/>
    <col min="26" max="26" width="10.85546875" style="4" customWidth="1"/>
    <col min="27" max="27" width="4" style="4" customWidth="1"/>
    <col min="28" max="28" width="9.85546875" style="4" customWidth="1"/>
    <col min="29" max="29" width="9.28515625" style="4" customWidth="1"/>
    <col min="30" max="30" width="10.140625" style="4" customWidth="1"/>
    <col min="31" max="31" width="10.7109375" style="4" customWidth="1"/>
    <col min="32" max="32" width="9.7109375" style="4" customWidth="1"/>
    <col min="33" max="33" width="10.85546875" style="4" customWidth="1"/>
    <col min="34" max="16384" width="10.85546875" style="4"/>
  </cols>
  <sheetData>
    <row r="2" spans="1:33" ht="25.15" customHeight="1">
      <c r="B2" s="2"/>
      <c r="C2" s="3"/>
    </row>
    <row r="3" spans="1:33" ht="25.15" customHeight="1" thickBot="1">
      <c r="B3" s="2"/>
      <c r="C3" s="3"/>
    </row>
    <row r="4" spans="1:33" ht="25.15" customHeight="1" thickBot="1">
      <c r="B4" s="2"/>
      <c r="C4" s="3"/>
      <c r="G4" s="322"/>
      <c r="H4" s="323"/>
      <c r="I4" s="323"/>
      <c r="J4" s="323"/>
      <c r="K4" s="323"/>
      <c r="L4" s="323"/>
      <c r="M4" s="723"/>
      <c r="N4" s="723"/>
      <c r="O4" s="723"/>
      <c r="P4" s="723"/>
      <c r="Q4" s="723"/>
      <c r="R4" s="723"/>
      <c r="S4" s="723"/>
      <c r="T4" s="723"/>
      <c r="U4" s="723"/>
      <c r="V4" s="723"/>
      <c r="W4" s="723"/>
      <c r="X4" s="723"/>
      <c r="Y4" s="723"/>
      <c r="Z4" s="723"/>
      <c r="AA4" s="743"/>
      <c r="AB4" s="736" t="s">
        <v>238</v>
      </c>
      <c r="AC4" s="737"/>
      <c r="AD4" s="737"/>
      <c r="AE4" s="737"/>
      <c r="AF4" s="737"/>
      <c r="AG4" s="737"/>
    </row>
    <row r="5" spans="1:33" ht="25.15" customHeight="1" thickBot="1">
      <c r="B5" s="708" t="s">
        <v>4</v>
      </c>
      <c r="C5" s="709"/>
      <c r="D5" s="709"/>
      <c r="E5" s="710"/>
      <c r="G5" s="701" t="s">
        <v>236</v>
      </c>
      <c r="H5" s="702"/>
      <c r="I5" s="702"/>
      <c r="J5" s="702"/>
      <c r="K5" s="702"/>
      <c r="L5" s="702"/>
      <c r="N5" s="701" t="s">
        <v>2</v>
      </c>
      <c r="O5" s="702"/>
      <c r="P5" s="702"/>
      <c r="Q5" s="702"/>
      <c r="R5" s="702"/>
      <c r="S5" s="702"/>
      <c r="U5" s="701" t="s">
        <v>3</v>
      </c>
      <c r="V5" s="702"/>
      <c r="W5" s="702"/>
      <c r="X5" s="702"/>
      <c r="Y5" s="702"/>
      <c r="Z5" s="702"/>
      <c r="AA5" s="744"/>
      <c r="AB5" s="738"/>
      <c r="AC5" s="739"/>
      <c r="AD5" s="739"/>
      <c r="AE5" s="739"/>
      <c r="AF5" s="739"/>
      <c r="AG5" s="739"/>
    </row>
    <row r="6" spans="1:33" ht="30">
      <c r="B6" s="711"/>
      <c r="C6" s="712"/>
      <c r="D6" s="712"/>
      <c r="E6" s="713"/>
      <c r="F6" s="6"/>
      <c r="G6" s="724" t="s">
        <v>5</v>
      </c>
      <c r="H6" s="725"/>
      <c r="I6" s="726"/>
      <c r="J6" s="7" t="s">
        <v>6</v>
      </c>
      <c r="K6" s="8" t="s">
        <v>7</v>
      </c>
      <c r="L6" s="9" t="s">
        <v>8</v>
      </c>
      <c r="N6" s="724" t="s">
        <v>5</v>
      </c>
      <c r="O6" s="725"/>
      <c r="P6" s="726"/>
      <c r="Q6" s="7" t="s">
        <v>6</v>
      </c>
      <c r="R6" s="8" t="s">
        <v>7</v>
      </c>
      <c r="S6" s="9" t="s">
        <v>8</v>
      </c>
      <c r="U6" s="724" t="s">
        <v>5</v>
      </c>
      <c r="V6" s="725"/>
      <c r="W6" s="726"/>
      <c r="X6" s="7" t="s">
        <v>6</v>
      </c>
      <c r="Y6" s="8" t="s">
        <v>7</v>
      </c>
      <c r="Z6" s="13" t="s">
        <v>8</v>
      </c>
      <c r="AA6" s="744"/>
      <c r="AB6" s="733" t="s">
        <v>5</v>
      </c>
      <c r="AC6" s="734"/>
      <c r="AD6" s="735"/>
      <c r="AE6" s="10" t="s">
        <v>6</v>
      </c>
      <c r="AF6" s="11" t="s">
        <v>7</v>
      </c>
      <c r="AG6" s="12" t="s">
        <v>8</v>
      </c>
    </row>
    <row r="7" spans="1:33" ht="25.15" customHeight="1">
      <c r="B7" s="720" t="s">
        <v>218</v>
      </c>
      <c r="C7" s="721"/>
      <c r="D7" s="721"/>
      <c r="E7" s="722"/>
      <c r="G7" s="727" t="s">
        <v>9</v>
      </c>
      <c r="H7" s="728"/>
      <c r="I7" s="729"/>
      <c r="J7" s="382">
        <f>C16</f>
        <v>3</v>
      </c>
      <c r="K7" s="408">
        <f>+L21/J11*J7</f>
        <v>2.8440000000000003</v>
      </c>
      <c r="L7" s="324">
        <f>+K7/J7</f>
        <v>0.94800000000000006</v>
      </c>
      <c r="N7" s="727" t="s">
        <v>9</v>
      </c>
      <c r="O7" s="728"/>
      <c r="P7" s="729"/>
      <c r="Q7" s="382">
        <f>C16</f>
        <v>3</v>
      </c>
      <c r="R7" s="408">
        <f>+S21/Q11*Q7</f>
        <v>2.8440000000000003</v>
      </c>
      <c r="S7" s="324">
        <f>+R7/Q7</f>
        <v>0.94800000000000006</v>
      </c>
      <c r="U7" s="727" t="s">
        <v>9</v>
      </c>
      <c r="V7" s="728"/>
      <c r="W7" s="729"/>
      <c r="X7" s="382">
        <f>C16</f>
        <v>3</v>
      </c>
      <c r="Y7" s="408">
        <f>+Z21/X11*X7</f>
        <v>2.8440000000000003</v>
      </c>
      <c r="Z7" s="14">
        <f>+Y7/X7</f>
        <v>0.94800000000000006</v>
      </c>
      <c r="AA7" s="744"/>
      <c r="AB7" s="746" t="s">
        <v>9</v>
      </c>
      <c r="AC7" s="747"/>
      <c r="AD7" s="748"/>
      <c r="AE7" s="430">
        <f>C16</f>
        <v>3</v>
      </c>
      <c r="AF7" s="408">
        <f>+AG21/AE11*AE7</f>
        <v>2.8440000000000003</v>
      </c>
      <c r="AG7" s="14">
        <f>+AF7/AE7</f>
        <v>0.94800000000000006</v>
      </c>
    </row>
    <row r="8" spans="1:33" ht="25.15" customHeight="1">
      <c r="B8" s="714" t="s">
        <v>335</v>
      </c>
      <c r="C8" s="715"/>
      <c r="D8" s="715"/>
      <c r="E8" s="716"/>
      <c r="G8" s="727" t="s">
        <v>10</v>
      </c>
      <c r="H8" s="728"/>
      <c r="I8" s="729"/>
      <c r="J8" s="383">
        <f>C23</f>
        <v>3</v>
      </c>
      <c r="K8" s="409">
        <f>+L28/J11*J8</f>
        <v>2.4480000000000004</v>
      </c>
      <c r="L8" s="325">
        <f>+K8/J8</f>
        <v>0.81600000000000017</v>
      </c>
      <c r="N8" s="727" t="s">
        <v>10</v>
      </c>
      <c r="O8" s="728"/>
      <c r="P8" s="729"/>
      <c r="Q8" s="383">
        <f>+C23</f>
        <v>3</v>
      </c>
      <c r="R8" s="409">
        <f>+S28/Q11*Q8</f>
        <v>2.4480000000000004</v>
      </c>
      <c r="S8" s="325">
        <f>+R8/Q8</f>
        <v>0.81600000000000017</v>
      </c>
      <c r="U8" s="727" t="s">
        <v>10</v>
      </c>
      <c r="V8" s="728"/>
      <c r="W8" s="729"/>
      <c r="X8" s="383">
        <f>+C23</f>
        <v>3</v>
      </c>
      <c r="Y8" s="409">
        <f>+Z28/X11*X8</f>
        <v>2.4480000000000004</v>
      </c>
      <c r="Z8" s="15">
        <f>+Y8/X8</f>
        <v>0.81600000000000017</v>
      </c>
      <c r="AA8" s="744"/>
      <c r="AB8" s="746" t="s">
        <v>10</v>
      </c>
      <c r="AC8" s="747"/>
      <c r="AD8" s="748"/>
      <c r="AE8" s="431">
        <f>+C23</f>
        <v>3</v>
      </c>
      <c r="AF8" s="409">
        <f>+AG28/AE11*AE8</f>
        <v>2.4480000000000004</v>
      </c>
      <c r="AG8" s="15">
        <f>+AF8/AE8</f>
        <v>0.81600000000000017</v>
      </c>
    </row>
    <row r="9" spans="1:33" ht="25.15" customHeight="1">
      <c r="B9" s="714"/>
      <c r="C9" s="715"/>
      <c r="D9" s="715"/>
      <c r="E9" s="716"/>
      <c r="G9" s="727" t="s">
        <v>237</v>
      </c>
      <c r="H9" s="728"/>
      <c r="I9" s="729"/>
      <c r="J9" s="383">
        <f>C30</f>
        <v>2</v>
      </c>
      <c r="K9" s="409">
        <f>+L37/J11*J9</f>
        <v>1.276</v>
      </c>
      <c r="L9" s="325">
        <f>+K9/J9</f>
        <v>0.63800000000000001</v>
      </c>
      <c r="N9" s="727" t="s">
        <v>11</v>
      </c>
      <c r="O9" s="728"/>
      <c r="P9" s="729"/>
      <c r="Q9" s="383">
        <f>+C30</f>
        <v>2</v>
      </c>
      <c r="R9" s="409">
        <f>+S37/Q11*Q9</f>
        <v>1.276</v>
      </c>
      <c r="S9" s="325">
        <f>+R9/Q9</f>
        <v>0.63800000000000001</v>
      </c>
      <c r="U9" s="727" t="s">
        <v>11</v>
      </c>
      <c r="V9" s="728"/>
      <c r="W9" s="729"/>
      <c r="X9" s="383">
        <f>+C30</f>
        <v>2</v>
      </c>
      <c r="Y9" s="409">
        <f>+Z37/X11*X9</f>
        <v>1.276</v>
      </c>
      <c r="Z9" s="15">
        <f>+Y9/X9</f>
        <v>0.63800000000000001</v>
      </c>
      <c r="AA9" s="744"/>
      <c r="AB9" s="746" t="s">
        <v>11</v>
      </c>
      <c r="AC9" s="747"/>
      <c r="AD9" s="748"/>
      <c r="AE9" s="431">
        <f>+C30</f>
        <v>2</v>
      </c>
      <c r="AF9" s="409">
        <f>+AG37/AE11*AE9</f>
        <v>1.276</v>
      </c>
      <c r="AG9" s="15">
        <f>+AF9/AE9</f>
        <v>0.63800000000000001</v>
      </c>
    </row>
    <row r="10" spans="1:33" ht="25.15" customHeight="1" thickBot="1">
      <c r="B10" s="714"/>
      <c r="C10" s="715"/>
      <c r="D10" s="715"/>
      <c r="E10" s="716"/>
      <c r="G10" s="730" t="s">
        <v>12</v>
      </c>
      <c r="H10" s="731"/>
      <c r="I10" s="732"/>
      <c r="J10" s="384">
        <f>C39</f>
        <v>2</v>
      </c>
      <c r="K10" s="410">
        <f>L44/J11*J10</f>
        <v>1.512</v>
      </c>
      <c r="L10" s="326">
        <f>+K10/J10</f>
        <v>0.75600000000000001</v>
      </c>
      <c r="N10" s="730" t="s">
        <v>12</v>
      </c>
      <c r="O10" s="731"/>
      <c r="P10" s="732"/>
      <c r="Q10" s="384">
        <f>C39</f>
        <v>2</v>
      </c>
      <c r="R10" s="410">
        <f>S44/Q11*Q10</f>
        <v>1.512</v>
      </c>
      <c r="S10" s="326">
        <f>+R10/Q10</f>
        <v>0.75600000000000001</v>
      </c>
      <c r="U10" s="730" t="s">
        <v>12</v>
      </c>
      <c r="V10" s="731"/>
      <c r="W10" s="732"/>
      <c r="X10" s="384">
        <f>C39</f>
        <v>2</v>
      </c>
      <c r="Y10" s="410">
        <f>Z44/X11*X10</f>
        <v>1.512</v>
      </c>
      <c r="Z10" s="16">
        <f>+Y10/X10</f>
        <v>0.75600000000000001</v>
      </c>
      <c r="AA10" s="744"/>
      <c r="AB10" s="752" t="s">
        <v>12</v>
      </c>
      <c r="AC10" s="753"/>
      <c r="AD10" s="754"/>
      <c r="AE10" s="432">
        <f>C39</f>
        <v>2</v>
      </c>
      <c r="AF10" s="410">
        <f>AG44/AE11*AE10</f>
        <v>1.512</v>
      </c>
      <c r="AG10" s="16">
        <f>+AF10/AE10</f>
        <v>0.75600000000000001</v>
      </c>
    </row>
    <row r="11" spans="1:33" ht="25.15" customHeight="1" thickBot="1">
      <c r="B11" s="717"/>
      <c r="C11" s="718"/>
      <c r="D11" s="718"/>
      <c r="E11" s="719"/>
      <c r="F11" s="6"/>
      <c r="G11" s="703" t="s">
        <v>13</v>
      </c>
      <c r="H11" s="704"/>
      <c r="I11" s="705"/>
      <c r="J11" s="385">
        <f>+SUM(J7:J10)</f>
        <v>10</v>
      </c>
      <c r="K11" s="411">
        <f>+SUM(K7:K10)</f>
        <v>8.08</v>
      </c>
      <c r="L11" s="327">
        <f>+K11/J11</f>
        <v>0.80800000000000005</v>
      </c>
      <c r="N11" s="703" t="s">
        <v>13</v>
      </c>
      <c r="O11" s="704"/>
      <c r="P11" s="705"/>
      <c r="Q11" s="385">
        <f>+SUM(Q7:Q10)</f>
        <v>10</v>
      </c>
      <c r="R11" s="411">
        <f>+SUM(R7:R10)</f>
        <v>8.08</v>
      </c>
      <c r="S11" s="327">
        <f>+R11/Q11</f>
        <v>0.80800000000000005</v>
      </c>
      <c r="U11" s="703" t="s">
        <v>13</v>
      </c>
      <c r="V11" s="704"/>
      <c r="W11" s="705"/>
      <c r="X11" s="385">
        <f>+SUM(X7:X10)</f>
        <v>10</v>
      </c>
      <c r="Y11" s="411">
        <f>+SUM(Y7:Y10)</f>
        <v>8.08</v>
      </c>
      <c r="Z11" s="249">
        <f>+Y11/X11</f>
        <v>0.80800000000000005</v>
      </c>
      <c r="AA11" s="744"/>
      <c r="AB11" s="756" t="s">
        <v>13</v>
      </c>
      <c r="AC11" s="757"/>
      <c r="AD11" s="758"/>
      <c r="AE11" s="433">
        <f>+SUM(AE7:AE10)</f>
        <v>10</v>
      </c>
      <c r="AF11" s="411">
        <f>+SUM(AF7:AF10)</f>
        <v>8.08</v>
      </c>
      <c r="AG11" s="249">
        <f>+AF11/AE11</f>
        <v>0.80800000000000005</v>
      </c>
    </row>
    <row r="12" spans="1:33" ht="25.15" customHeight="1" thickBot="1">
      <c r="AA12" s="745"/>
      <c r="AB12"/>
      <c r="AC12"/>
      <c r="AD12"/>
      <c r="AE12"/>
      <c r="AF12"/>
      <c r="AG12"/>
    </row>
    <row r="13" spans="1:33" s="18" customFormat="1" ht="15.75" thickBot="1">
      <c r="A13" s="17"/>
      <c r="B13" s="749" t="s">
        <v>159</v>
      </c>
      <c r="C13" s="750"/>
      <c r="D13" s="750"/>
      <c r="E13" s="751"/>
      <c r="G13" s="706" t="s">
        <v>15</v>
      </c>
      <c r="H13" s="707"/>
      <c r="I13" s="707"/>
      <c r="J13" s="707"/>
      <c r="K13" s="707"/>
      <c r="L13" s="707"/>
      <c r="M13" s="4"/>
      <c r="N13" s="706" t="s">
        <v>15</v>
      </c>
      <c r="O13" s="707"/>
      <c r="P13" s="707"/>
      <c r="Q13" s="707"/>
      <c r="R13" s="707"/>
      <c r="S13" s="707"/>
      <c r="U13" s="706" t="s">
        <v>16</v>
      </c>
      <c r="V13" s="707"/>
      <c r="W13" s="707"/>
      <c r="X13" s="707"/>
      <c r="Y13" s="707"/>
      <c r="Z13" s="707"/>
      <c r="AA13" s="311"/>
      <c r="AB13" s="706" t="s">
        <v>17</v>
      </c>
      <c r="AC13" s="707"/>
      <c r="AD13" s="707"/>
      <c r="AE13" s="707"/>
      <c r="AF13" s="707"/>
      <c r="AG13" s="755"/>
    </row>
    <row r="14" spans="1:33" s="302" customFormat="1" ht="43.5" customHeight="1" thickBot="1">
      <c r="A14" s="301"/>
      <c r="B14" s="303" t="s">
        <v>219</v>
      </c>
      <c r="C14" s="304" t="s">
        <v>220</v>
      </c>
      <c r="D14" s="305" t="s">
        <v>221</v>
      </c>
      <c r="E14" s="306" t="s">
        <v>222</v>
      </c>
      <c r="G14" s="307" t="s">
        <v>7</v>
      </c>
      <c r="H14" s="304" t="s">
        <v>22</v>
      </c>
      <c r="I14" s="305" t="s">
        <v>23</v>
      </c>
      <c r="J14" s="304" t="s">
        <v>26</v>
      </c>
      <c r="K14" s="304" t="s">
        <v>160</v>
      </c>
      <c r="L14" s="309" t="s">
        <v>161</v>
      </c>
      <c r="N14" s="307" t="s">
        <v>7</v>
      </c>
      <c r="O14" s="304" t="s">
        <v>22</v>
      </c>
      <c r="P14" s="305" t="s">
        <v>23</v>
      </c>
      <c r="Q14" s="304" t="s">
        <v>26</v>
      </c>
      <c r="R14" s="304" t="s">
        <v>160</v>
      </c>
      <c r="S14" s="309" t="s">
        <v>161</v>
      </c>
      <c r="U14" s="307" t="s">
        <v>7</v>
      </c>
      <c r="V14" s="304" t="s">
        <v>22</v>
      </c>
      <c r="W14" s="305" t="s">
        <v>23</v>
      </c>
      <c r="X14" s="304" t="s">
        <v>26</v>
      </c>
      <c r="Y14" s="304" t="s">
        <v>160</v>
      </c>
      <c r="Z14" s="309" t="s">
        <v>161</v>
      </c>
      <c r="AA14" s="310"/>
      <c r="AB14" s="307" t="s">
        <v>7</v>
      </c>
      <c r="AC14" s="304" t="s">
        <v>22</v>
      </c>
      <c r="AD14" s="305" t="s">
        <v>23</v>
      </c>
      <c r="AE14" s="304" t="s">
        <v>26</v>
      </c>
      <c r="AF14" s="304" t="s">
        <v>160</v>
      </c>
      <c r="AG14" s="308" t="s">
        <v>161</v>
      </c>
    </row>
    <row r="15" spans="1:33" s="67" customFormat="1" ht="25.15" customHeight="1" thickBot="1">
      <c r="A15" s="140"/>
      <c r="B15" s="141"/>
      <c r="C15" s="142"/>
      <c r="D15" s="141"/>
      <c r="E15" s="142"/>
      <c r="AA15" s="35"/>
    </row>
    <row r="16" spans="1:33" s="67" customFormat="1" ht="25.15" customHeight="1">
      <c r="A16" s="143"/>
      <c r="B16" s="144" t="s">
        <v>27</v>
      </c>
      <c r="C16" s="145">
        <v>3</v>
      </c>
      <c r="D16" s="146"/>
      <c r="E16" s="147"/>
      <c r="G16" s="153"/>
      <c r="H16" s="154"/>
      <c r="I16" s="154"/>
      <c r="J16" s="154"/>
      <c r="K16" s="154"/>
      <c r="L16" s="328"/>
      <c r="M16" s="38"/>
      <c r="N16" s="153"/>
      <c r="O16" s="154"/>
      <c r="P16" s="154"/>
      <c r="Q16" s="154"/>
      <c r="R16" s="154"/>
      <c r="S16" s="155"/>
      <c r="U16" s="148"/>
      <c r="V16" s="149"/>
      <c r="W16" s="150"/>
      <c r="X16" s="150"/>
      <c r="Y16" s="150"/>
      <c r="Z16" s="152"/>
      <c r="AA16" s="35"/>
      <c r="AB16" s="148"/>
      <c r="AC16" s="149"/>
      <c r="AD16" s="150"/>
      <c r="AE16" s="150"/>
      <c r="AF16" s="150"/>
      <c r="AG16" s="151"/>
    </row>
    <row r="17" spans="1:33" s="67" customFormat="1" ht="37.9" customHeight="1">
      <c r="A17" s="28">
        <v>1</v>
      </c>
      <c r="B17" s="29" t="s">
        <v>28</v>
      </c>
      <c r="C17" s="30">
        <v>2</v>
      </c>
      <c r="D17" s="31" t="s">
        <v>223</v>
      </c>
      <c r="E17" s="312" t="s">
        <v>29</v>
      </c>
      <c r="G17" s="386">
        <v>169.29999999999998</v>
      </c>
      <c r="H17" s="387">
        <v>151.38999999999999</v>
      </c>
      <c r="I17" s="412">
        <f>+G17-H17</f>
        <v>17.909999999999997</v>
      </c>
      <c r="J17" s="65">
        <f>+I17/H17</f>
        <v>0.11830371887178809</v>
      </c>
      <c r="K17" s="413">
        <f>IF(J17&lt;-10%,0,IF(J17&lt;=-8%,0.3,IF(J17&lt;=-5%,0.5,IF(J17&lt;0%,0.8,IF(J17=0,1,IF(J17&lt;=5%,1.02,1.04))))))</f>
        <v>1.04</v>
      </c>
      <c r="L17" s="414">
        <f>C17*K17</f>
        <v>2.08</v>
      </c>
      <c r="M17" s="38"/>
      <c r="N17" s="386">
        <v>169.29999999999998</v>
      </c>
      <c r="O17" s="387">
        <v>151.38999999999999</v>
      </c>
      <c r="P17" s="412">
        <f>+N17-O17</f>
        <v>17.909999999999997</v>
      </c>
      <c r="Q17" s="65">
        <f>+P17/O17</f>
        <v>0.11830371887178809</v>
      </c>
      <c r="R17" s="413">
        <f>IF(Q17&lt;-10%,0,IF(Q17&lt;=-8%,0.3,IF(Q17&lt;=-5%,0.5,IF(Q17&lt;0%,0.8,IF(Q17=0,1,IF(Q17&lt;=5%,1.02,1.04))))))</f>
        <v>1.04</v>
      </c>
      <c r="S17" s="421">
        <f>+C17*R17</f>
        <v>2.08</v>
      </c>
      <c r="U17" s="386">
        <v>169.29999999999998</v>
      </c>
      <c r="V17" s="387">
        <v>151.38999999999999</v>
      </c>
      <c r="W17" s="423">
        <f>+U17-V17</f>
        <v>17.909999999999997</v>
      </c>
      <c r="X17" s="113">
        <f>+W17/V17</f>
        <v>0.11830371887178809</v>
      </c>
      <c r="Y17" s="424">
        <f>IF(X17&lt;-10%,0,IF(X17&lt;=-8%,0.3,IF(X17&lt;=-5%,0.5,IF(X17&lt;0%,0.8,IF(X17=0,1,IF(X17&lt;=5%,1.02,1.04))))))</f>
        <v>1.04</v>
      </c>
      <c r="Z17" s="425">
        <f>+$C$17*Y17</f>
        <v>2.08</v>
      </c>
      <c r="AA17" s="35"/>
      <c r="AB17" s="434">
        <f>SUM(G17+N17+U17)/COUNT(G17,N17,U17)</f>
        <v>169.29999999999998</v>
      </c>
      <c r="AC17" s="435">
        <f>SUM(H17+O17+V17)/COUNT(H17,O17,V17)</f>
        <v>151.38999999999999</v>
      </c>
      <c r="AD17" s="436">
        <f>+AB17-AC17</f>
        <v>17.909999999999997</v>
      </c>
      <c r="AE17" s="113">
        <f>+AD17/AC17</f>
        <v>0.11830371887178809</v>
      </c>
      <c r="AF17" s="424">
        <f>IF(AE17&lt;-10%,0,IF(AE17&lt;=-8%,0.3,IF(AE17&lt;=-5%,0.5,IF(AE17&lt;0%,0.8,IF(AE17=0,1,IF(AE17&lt;=5%,1.02,1.04))))))</f>
        <v>1.04</v>
      </c>
      <c r="AG17" s="425">
        <f>+C17*AF17</f>
        <v>2.08</v>
      </c>
    </row>
    <row r="18" spans="1:33" s="67" customFormat="1" ht="60">
      <c r="A18" s="137">
        <v>2</v>
      </c>
      <c r="B18" s="36" t="s">
        <v>30</v>
      </c>
      <c r="C18" s="30">
        <v>3</v>
      </c>
      <c r="D18" s="31" t="s">
        <v>44</v>
      </c>
      <c r="E18" s="313" t="s">
        <v>31</v>
      </c>
      <c r="G18" s="388">
        <v>4.9999999999999996E-2</v>
      </c>
      <c r="H18" s="389">
        <v>4.9999999999999996E-2</v>
      </c>
      <c r="I18" s="412">
        <f>+H18-G18</f>
        <v>0</v>
      </c>
      <c r="J18" s="65">
        <f>+I18/H18</f>
        <v>0</v>
      </c>
      <c r="K18" s="413">
        <f>IF(J18&lt;-10%,0,IF(J18&lt;=-8%,0.3,IF(J18&lt;=-5%,0.5,IF(J18&lt;0%,0.8,IF(J18=0,1,IF(J18&lt;=5%,1.02,1.04))))))</f>
        <v>1</v>
      </c>
      <c r="L18" s="414">
        <f t="shared" ref="L18:L20" si="0">C18*K18</f>
        <v>3</v>
      </c>
      <c r="M18" s="38"/>
      <c r="N18" s="388">
        <v>4.9999999999999996E-2</v>
      </c>
      <c r="O18" s="389">
        <v>4.9999999999999996E-2</v>
      </c>
      <c r="P18" s="412">
        <f>+O18-N18</f>
        <v>0</v>
      </c>
      <c r="Q18" s="65">
        <f>+P18/O18</f>
        <v>0</v>
      </c>
      <c r="R18" s="413">
        <f>IF(Q18&lt;-10%,0,IF(Q18&lt;=-8%,0.3,IF(Q18&lt;=-5%,0.5,IF(Q18&lt;0%,0.8,IF(Q18=0,1,IF(Q18&lt;=5%,1.02,1.04))))))</f>
        <v>1</v>
      </c>
      <c r="S18" s="421">
        <f>+$C$18*R18</f>
        <v>3</v>
      </c>
      <c r="U18" s="390">
        <v>4.9999999999999996E-2</v>
      </c>
      <c r="V18" s="391">
        <v>4.9999999999999996E-2</v>
      </c>
      <c r="W18" s="157">
        <f>+V18-U18</f>
        <v>0</v>
      </c>
      <c r="X18" s="158">
        <f>+W18/V18</f>
        <v>0</v>
      </c>
      <c r="Y18" s="426">
        <f>IF(X18&lt;-10%,0,IF(X18&lt;=-8%,0.3,IF(X18&lt;=-5%,0.5,IF(X18&lt;0%,0.8,IF(X18=0,1,IF(X18&lt;=5%,1.02,1.04))))))</f>
        <v>1</v>
      </c>
      <c r="Z18" s="427">
        <f>+$C$18*Y18</f>
        <v>3</v>
      </c>
      <c r="AA18" s="35"/>
      <c r="AB18" s="437">
        <f t="shared" ref="AB18:AB20" si="1">SUM(G18+N18+U18)/COUNT(G18,N18,U18)</f>
        <v>4.9999999999999996E-2</v>
      </c>
      <c r="AC18" s="438">
        <f t="shared" ref="AC18:AC20" si="2">SUM(H18+O18+V18)/COUNT(H18,O18,V18)</f>
        <v>4.9999999999999996E-2</v>
      </c>
      <c r="AD18" s="159">
        <f>+AC18-AB18</f>
        <v>0</v>
      </c>
      <c r="AE18" s="113">
        <f>+AD18/AC18</f>
        <v>0</v>
      </c>
      <c r="AF18" s="424">
        <f>IF(AE18&lt;-10%,0,IF(AE18&lt;=-8%,0.3,IF(AE18&lt;=-5%,0.5,IF(AE18&lt;0%,0.8,IF(AE18=0,1,IF(AE18&lt;=5%,1.02,1.04))))))</f>
        <v>1</v>
      </c>
      <c r="AG18" s="425">
        <f>+$C$18*AF18</f>
        <v>3</v>
      </c>
    </row>
    <row r="19" spans="1:33" s="67" customFormat="1" ht="25.15" customHeight="1">
      <c r="A19" s="137">
        <v>3</v>
      </c>
      <c r="B19" s="40" t="s">
        <v>32</v>
      </c>
      <c r="C19" s="41">
        <v>2</v>
      </c>
      <c r="D19" s="61" t="s">
        <v>224</v>
      </c>
      <c r="E19" s="314" t="s">
        <v>31</v>
      </c>
      <c r="G19" s="388">
        <v>9.9999999999999992E-2</v>
      </c>
      <c r="H19" s="389">
        <v>9.9999999999999992E-2</v>
      </c>
      <c r="I19" s="161">
        <f>+H19-G19</f>
        <v>0</v>
      </c>
      <c r="J19" s="65">
        <f>+I19/H19</f>
        <v>0</v>
      </c>
      <c r="K19" s="413">
        <f>IF(J19&lt;-10%,0,IF(J19&lt;=-8%,0.3,IF(J19&lt;=-5%,0.5,IF(J19&lt;0%,0.8,IF(J19=0,1,IF(J19&lt;=5%,1.02,1.04))))))</f>
        <v>1</v>
      </c>
      <c r="L19" s="414">
        <f t="shared" si="0"/>
        <v>2</v>
      </c>
      <c r="N19" s="388">
        <v>9.9999999999999992E-2</v>
      </c>
      <c r="O19" s="389">
        <v>9.9999999999999992E-2</v>
      </c>
      <c r="P19" s="161">
        <f>+O19-N19</f>
        <v>0</v>
      </c>
      <c r="Q19" s="65">
        <f>+P19/O19</f>
        <v>0</v>
      </c>
      <c r="R19" s="413">
        <f>IF(Q19&lt;-10%,0,IF(Q19&lt;=-8%,0.3,IF(Q19&lt;=-5%,0.5,IF(Q19&lt;0%,0.8,IF(Q19=0,1,IF(Q19&lt;=5%,1.02,1.04))))))</f>
        <v>1</v>
      </c>
      <c r="S19" s="421">
        <f>+C19*R19</f>
        <v>2</v>
      </c>
      <c r="U19" s="388">
        <v>9.9999999999999992E-2</v>
      </c>
      <c r="V19" s="389">
        <v>9.9999999999999992E-2</v>
      </c>
      <c r="W19" s="160">
        <f>+V19-U19</f>
        <v>0</v>
      </c>
      <c r="X19" s="98">
        <f>+W19/V19</f>
        <v>0</v>
      </c>
      <c r="Y19" s="413">
        <f>IF(X19&lt;-10%,0,IF(X19&lt;=-8%,0.3,IF(X19&lt;=-5%,0.5,IF(X19&lt;0%,0.8,IF(X19=0,1,IF(X19&lt;=5%,1.02,1.04))))))</f>
        <v>1</v>
      </c>
      <c r="Z19" s="427">
        <f>+$C$19*Y19</f>
        <v>2</v>
      </c>
      <c r="AA19" s="35"/>
      <c r="AB19" s="437">
        <f>SUM(G19+N19+U19)/COUNT(G19,N19,U19)</f>
        <v>9.9999999999999992E-2</v>
      </c>
      <c r="AC19" s="438">
        <f t="shared" si="2"/>
        <v>9.9999999999999992E-2</v>
      </c>
      <c r="AD19" s="159">
        <f>+AC19-AB19</f>
        <v>0</v>
      </c>
      <c r="AE19" s="113">
        <f>+AD19/AC19</f>
        <v>0</v>
      </c>
      <c r="AF19" s="424">
        <f>IF(AE19&lt;-10%,0,IF(AE19&lt;=-8%,0.3,IF(AE19&lt;=-5%,0.5,IF(AE19&lt;0%,0.8,IF(AE19=0,1,IF(AE19&lt;=5%,1.02,1.04))))))</f>
        <v>1</v>
      </c>
      <c r="AG19" s="425">
        <f>+$C$19*AF19</f>
        <v>2</v>
      </c>
    </row>
    <row r="20" spans="1:33" s="67" customFormat="1" ht="46.9" customHeight="1" thickBot="1">
      <c r="A20" s="137">
        <v>4</v>
      </c>
      <c r="B20" s="62" t="s">
        <v>204</v>
      </c>
      <c r="C20" s="63">
        <v>3</v>
      </c>
      <c r="D20" s="342" t="s">
        <v>45</v>
      </c>
      <c r="E20" s="315" t="s">
        <v>40</v>
      </c>
      <c r="G20" s="394">
        <v>87.54</v>
      </c>
      <c r="H20" s="395">
        <v>90</v>
      </c>
      <c r="I20" s="415">
        <f>+G20-H20</f>
        <v>-2.4599999999999937</v>
      </c>
      <c r="J20" s="66">
        <f>+I20/H20</f>
        <v>-2.7333333333333265E-2</v>
      </c>
      <c r="K20" s="416">
        <f>IF(J20&lt;-10%,0,IF(J20&lt;=-8%,0.3,IF(J20&lt;=-5%,0.5,IF(J20&lt;0%,0.8,IF(J20=0,1,IF(J20&lt;=5%,1.02,1.04))))))</f>
        <v>0.8</v>
      </c>
      <c r="L20" s="417">
        <f t="shared" si="0"/>
        <v>2.4000000000000004</v>
      </c>
      <c r="N20" s="394">
        <v>87.54</v>
      </c>
      <c r="O20" s="395">
        <v>90</v>
      </c>
      <c r="P20" s="415">
        <f>+N20-O20</f>
        <v>-2.4599999999999937</v>
      </c>
      <c r="Q20" s="66">
        <f>+P20/O20</f>
        <v>-2.7333333333333265E-2</v>
      </c>
      <c r="R20" s="416">
        <f>IF(Q20&lt;-10%,0,IF(Q20&lt;=-8%,0.3,IF(Q20&lt;=-5%,0.5,IF(Q20&lt;0%,0.8,IF(Q20=0,1,IF(Q20&lt;=5%,1.02,1.04))))))</f>
        <v>0.8</v>
      </c>
      <c r="S20" s="422">
        <f>+C20*R20</f>
        <v>2.4000000000000004</v>
      </c>
      <c r="U20" s="394">
        <v>87.54</v>
      </c>
      <c r="V20" s="395">
        <v>90</v>
      </c>
      <c r="W20" s="415">
        <f>+U20-V20</f>
        <v>-2.4599999999999937</v>
      </c>
      <c r="X20" s="66">
        <f>+W20/V20</f>
        <v>-2.7333333333333265E-2</v>
      </c>
      <c r="Y20" s="416">
        <f>IF(X20&lt;-10%,0,IF(X20&lt;=-8%,0.3,IF(X20&lt;=-5%,0.5,IF(X20&lt;0%,0.8,IF(X20=0,1,IF(X20&lt;=5%,1.02,1.04))))))</f>
        <v>0.8</v>
      </c>
      <c r="Z20" s="428">
        <f>+$C$20*Y20</f>
        <v>2.4000000000000004</v>
      </c>
      <c r="AA20" s="35"/>
      <c r="AB20" s="439">
        <f t="shared" si="1"/>
        <v>87.54</v>
      </c>
      <c r="AC20" s="440">
        <f t="shared" si="2"/>
        <v>90</v>
      </c>
      <c r="AD20" s="441">
        <f>+AB20-AC20</f>
        <v>-2.4599999999999937</v>
      </c>
      <c r="AE20" s="50">
        <f>+AD20/AC20</f>
        <v>-2.7333333333333265E-2</v>
      </c>
      <c r="AF20" s="442">
        <f>IF(AE20&lt;-10%,0,IF(AE20&lt;=-8%,0.3,IF(AE20&lt;=-5%,0.5,IF(AE20&lt;0%,0.8,IF(AE20=0,1,IF(AE20&lt;=5%,1.02,1.04))))))</f>
        <v>0.8</v>
      </c>
      <c r="AG20" s="428">
        <f>+$C$20*AF20</f>
        <v>2.4000000000000004</v>
      </c>
    </row>
    <row r="21" spans="1:33" s="139" customFormat="1" ht="25.15" customHeight="1" thickBot="1">
      <c r="A21" s="162"/>
      <c r="B21" s="163"/>
      <c r="C21" s="164">
        <f>SUM(C17:C20)</f>
        <v>10</v>
      </c>
      <c r="D21" s="165"/>
      <c r="E21" s="166"/>
      <c r="G21" s="167" t="s">
        <v>158</v>
      </c>
      <c r="H21" s="168"/>
      <c r="I21" s="418"/>
      <c r="J21" s="419">
        <f>L21/C21</f>
        <v>0.94800000000000006</v>
      </c>
      <c r="K21" s="418">
        <f>+SUM(K17:K19)</f>
        <v>3.04</v>
      </c>
      <c r="L21" s="420">
        <f>+SUM(L17:L20)</f>
        <v>9.48</v>
      </c>
      <c r="N21" s="167" t="s">
        <v>158</v>
      </c>
      <c r="O21" s="168"/>
      <c r="P21" s="418"/>
      <c r="Q21" s="419">
        <f>S21/C21</f>
        <v>0.94800000000000006</v>
      </c>
      <c r="R21" s="418">
        <f>+SUM(R17:R19)</f>
        <v>3.04</v>
      </c>
      <c r="S21" s="420">
        <f>+SUM(S17:S20)</f>
        <v>9.48</v>
      </c>
      <c r="U21" s="167" t="s">
        <v>158</v>
      </c>
      <c r="V21" s="168"/>
      <c r="W21" s="418"/>
      <c r="X21" s="429">
        <f>Z21/$C$21</f>
        <v>0.94800000000000006</v>
      </c>
      <c r="Y21" s="418">
        <f>+SUM(Y17:Y19)</f>
        <v>3.04</v>
      </c>
      <c r="Z21" s="420">
        <f>+SUM(Z17:Z20)</f>
        <v>9.48</v>
      </c>
      <c r="AA21" s="170"/>
      <c r="AB21" s="443" t="s">
        <v>158</v>
      </c>
      <c r="AC21" s="444"/>
      <c r="AD21" s="445"/>
      <c r="AE21" s="429">
        <f>AG21/C21</f>
        <v>0.94800000000000006</v>
      </c>
      <c r="AF21" s="445">
        <f>+SUM(AF17:AF19)</f>
        <v>3.04</v>
      </c>
      <c r="AG21" s="446">
        <f>+SUM(AG17:AG20)</f>
        <v>9.48</v>
      </c>
    </row>
    <row r="22" spans="1:33" s="67" customFormat="1" ht="25.15" customHeight="1" thickBot="1">
      <c r="A22" s="140"/>
      <c r="B22" s="171"/>
      <c r="C22" s="172"/>
      <c r="D22" s="171"/>
      <c r="E22" s="173"/>
      <c r="G22" s="33"/>
      <c r="H22" s="33"/>
      <c r="I22" s="33"/>
      <c r="J22" s="33"/>
      <c r="K22" s="33"/>
      <c r="L22" s="86"/>
      <c r="N22" s="33"/>
      <c r="O22" s="33"/>
      <c r="P22" s="33"/>
      <c r="Q22" s="33"/>
      <c r="R22" s="33"/>
      <c r="S22" s="86"/>
      <c r="U22" s="33"/>
      <c r="V22" s="33"/>
      <c r="W22" s="33"/>
      <c r="X22" s="33"/>
      <c r="Y22" s="33"/>
      <c r="Z22" s="86"/>
      <c r="AA22" s="35"/>
      <c r="AB22" s="33"/>
      <c r="AC22" s="33"/>
      <c r="AD22" s="33"/>
      <c r="AE22" s="33"/>
      <c r="AF22" s="33"/>
      <c r="AG22" s="86"/>
    </row>
    <row r="23" spans="1:33" s="67" customFormat="1" ht="25.15" customHeight="1">
      <c r="A23" s="140"/>
      <c r="B23" s="144" t="s">
        <v>34</v>
      </c>
      <c r="C23" s="145">
        <v>3</v>
      </c>
      <c r="D23" s="146"/>
      <c r="E23" s="147"/>
      <c r="G23" s="148"/>
      <c r="H23" s="150"/>
      <c r="I23" s="150"/>
      <c r="J23" s="150"/>
      <c r="K23" s="150"/>
      <c r="L23" s="151"/>
      <c r="N23" s="148"/>
      <c r="O23" s="150"/>
      <c r="P23" s="150"/>
      <c r="Q23" s="150"/>
      <c r="R23" s="150"/>
      <c r="S23" s="152"/>
      <c r="U23" s="148"/>
      <c r="V23" s="150"/>
      <c r="W23" s="150"/>
      <c r="X23" s="150"/>
      <c r="Y23" s="150"/>
      <c r="Z23" s="152"/>
      <c r="AA23" s="35"/>
      <c r="AB23" s="148"/>
      <c r="AC23" s="150"/>
      <c r="AD23" s="150"/>
      <c r="AE23" s="150"/>
      <c r="AF23" s="150"/>
      <c r="AG23" s="151"/>
    </row>
    <row r="24" spans="1:33" s="67" customFormat="1" ht="24" customHeight="1">
      <c r="A24" s="39">
        <v>5</v>
      </c>
      <c r="B24" s="45" t="s">
        <v>205</v>
      </c>
      <c r="C24" s="30">
        <v>2.5</v>
      </c>
      <c r="D24" s="31" t="s">
        <v>227</v>
      </c>
      <c r="E24" s="312" t="s">
        <v>35</v>
      </c>
      <c r="G24" s="396">
        <v>3.86</v>
      </c>
      <c r="H24" s="397">
        <v>4</v>
      </c>
      <c r="I24" s="436">
        <f>+G24-H24</f>
        <v>-0.14000000000000012</v>
      </c>
      <c r="J24" s="34">
        <f>+I24/H24</f>
        <v>-3.5000000000000031E-2</v>
      </c>
      <c r="K24" s="424">
        <f>IF(J24&lt;-10%,0,IF(J24&lt;=-8%,0.3,IF(J24&lt;=-5%,0.5,IF(J24&lt;0%,0.8,IF(J24=0,1,IF(J24&lt;=5%,1.02,1.04))))))</f>
        <v>0.8</v>
      </c>
      <c r="L24" s="425">
        <f>C24*K24</f>
        <v>2</v>
      </c>
      <c r="N24" s="398">
        <v>3.86</v>
      </c>
      <c r="O24" s="298">
        <v>4</v>
      </c>
      <c r="P24" s="436">
        <f>+N24-O24</f>
        <v>-0.14000000000000012</v>
      </c>
      <c r="Q24" s="34">
        <f>+P24/O24</f>
        <v>-3.5000000000000031E-2</v>
      </c>
      <c r="R24" s="424">
        <f>IF(Q24&lt;-10%,0,IF(Q24&lt;=-8%,0.3,IF(Q24&lt;=-5%,0.5,IF(Q24&lt;0%,0.8,IF(Q24=0,1,IF(Q24&lt;=5%,1.02,1.04))))))</f>
        <v>0.8</v>
      </c>
      <c r="S24" s="453">
        <f>+C24*R24</f>
        <v>2</v>
      </c>
      <c r="U24" s="396">
        <v>3.86</v>
      </c>
      <c r="V24" s="397">
        <v>4</v>
      </c>
      <c r="W24" s="436">
        <f>+U24-V24</f>
        <v>-0.14000000000000012</v>
      </c>
      <c r="X24" s="34">
        <f>+W24/V24</f>
        <v>-3.5000000000000031E-2</v>
      </c>
      <c r="Y24" s="424">
        <f>IF(X24&lt;-10%,0,IF(X24&lt;=-8%,0.3,IF(X24&lt;=-5%,0.5,IF(X24&lt;0%,0.8,IF(X24=0,1,IF(X24&lt;=5%,1.02,1.04))))))</f>
        <v>0.8</v>
      </c>
      <c r="Z24" s="453">
        <f>+C24*Y24</f>
        <v>2</v>
      </c>
      <c r="AA24" s="35"/>
      <c r="AB24" s="457">
        <f t="shared" ref="AB24" si="3">SUM(G24+N24+U24)/COUNT(G24,N24,U24)</f>
        <v>3.86</v>
      </c>
      <c r="AC24" s="458">
        <f t="shared" ref="AC24" si="4">SUM(H24+O24+V24)/COUNT(H24,O24,V24)</f>
        <v>4</v>
      </c>
      <c r="AD24" s="436">
        <f>+AB24-AC24</f>
        <v>-0.14000000000000012</v>
      </c>
      <c r="AE24" s="113">
        <f>+AD24/AC24</f>
        <v>-3.5000000000000031E-2</v>
      </c>
      <c r="AF24" s="424">
        <f>IF(AE24&lt;-10%,0,IF(AE24&lt;=-8%,0.3,IF(AE24&lt;=-5%,0.5,IF(AE24&lt;0%,0.8,IF(AE24=0,1,IF(AE24&lt;=5%,1.02,1.04))))))</f>
        <v>0.8</v>
      </c>
      <c r="AG24" s="425">
        <f>+C24*AF24</f>
        <v>2</v>
      </c>
    </row>
    <row r="25" spans="1:33" s="67" customFormat="1" ht="24">
      <c r="A25" s="39">
        <v>6</v>
      </c>
      <c r="B25" s="45" t="s">
        <v>225</v>
      </c>
      <c r="C25" s="30">
        <v>2.5</v>
      </c>
      <c r="D25" s="31" t="s">
        <v>228</v>
      </c>
      <c r="E25" s="312" t="s">
        <v>35</v>
      </c>
      <c r="G25" s="399">
        <v>80</v>
      </c>
      <c r="H25" s="400">
        <v>80</v>
      </c>
      <c r="I25" s="436">
        <f>+G25-H25</f>
        <v>0</v>
      </c>
      <c r="J25" s="34">
        <f>+I25/H25</f>
        <v>0</v>
      </c>
      <c r="K25" s="424">
        <f>IF(J25&lt;-10%,0,IF(J25&lt;=-8%,0.3,IF(J25&lt;=-5%,0.5,IF(J25&lt;0%,0.8,IF(J25=0,1,IF(J25&lt;=5%,1.02,1.04))))))</f>
        <v>1</v>
      </c>
      <c r="L25" s="425">
        <f t="shared" ref="L25:L27" si="5">C25*K25</f>
        <v>2.5</v>
      </c>
      <c r="N25" s="398">
        <v>80</v>
      </c>
      <c r="O25" s="298">
        <v>80</v>
      </c>
      <c r="P25" s="436">
        <f>+N25-O25</f>
        <v>0</v>
      </c>
      <c r="Q25" s="34">
        <f>+P25/O25</f>
        <v>0</v>
      </c>
      <c r="R25" s="424">
        <f>IF(Q25&lt;-10%,0,IF(Q25&lt;=-8%,0.3,IF(Q25&lt;=-5%,0.5,IF(Q25&lt;0%,0.8,IF(Q25=0,1,IF(Q25&lt;=5%,1.02,1.04))))))</f>
        <v>1</v>
      </c>
      <c r="S25" s="453">
        <f>+C25*R25</f>
        <v>2.5</v>
      </c>
      <c r="U25" s="399">
        <v>80</v>
      </c>
      <c r="V25" s="400">
        <v>80</v>
      </c>
      <c r="W25" s="436">
        <f>+U25-V25</f>
        <v>0</v>
      </c>
      <c r="X25" s="34">
        <f>+W25/V25</f>
        <v>0</v>
      </c>
      <c r="Y25" s="424">
        <f>IF(X25&lt;-10%,0,IF(X25&lt;=-8%,0.3,IF(X25&lt;=-5%,0.5,IF(X25&lt;0%,0.8,IF(X25=0,1,IF(X25&lt;=5%,1.02,1.04))))))</f>
        <v>1</v>
      </c>
      <c r="Z25" s="453">
        <f>+C25*Y25</f>
        <v>2.5</v>
      </c>
      <c r="AA25" s="35"/>
      <c r="AB25" s="459">
        <f t="shared" ref="AB25:AB27" si="6">SUM(G25+N25+U25)/COUNT(G25,N25,U25)</f>
        <v>80</v>
      </c>
      <c r="AC25" s="460">
        <f t="shared" ref="AC25:AC27" si="7">SUM(H25+O25+V25)/COUNT(H25,O25,V25)</f>
        <v>80</v>
      </c>
      <c r="AD25" s="436">
        <f>+AB25-AC25</f>
        <v>0</v>
      </c>
      <c r="AE25" s="113">
        <f>+AD25/AC25</f>
        <v>0</v>
      </c>
      <c r="AF25" s="424">
        <f>IF(AE25&lt;-10%,0,IF(AE25&lt;=-8%,0.3,IF(AE25&lt;=-5%,0.5,IF(AE25&lt;0%,0.8,IF(AE25=0,1,IF(AE25&lt;=5%,1.02,1.04))))))</f>
        <v>1</v>
      </c>
      <c r="AG25" s="425">
        <f>+C25*AF25</f>
        <v>2.5</v>
      </c>
    </row>
    <row r="26" spans="1:33" s="67" customFormat="1" ht="24">
      <c r="A26" s="39">
        <v>7</v>
      </c>
      <c r="B26" s="271" t="s">
        <v>229</v>
      </c>
      <c r="C26" s="272">
        <v>2</v>
      </c>
      <c r="D26" s="31" t="s">
        <v>230</v>
      </c>
      <c r="E26" s="316" t="s">
        <v>35</v>
      </c>
      <c r="G26" s="399">
        <v>87.2</v>
      </c>
      <c r="H26" s="400">
        <v>95</v>
      </c>
      <c r="I26" s="436">
        <f>+G26-H26</f>
        <v>-7.7999999999999972</v>
      </c>
      <c r="J26" s="113">
        <f>+I26/H26</f>
        <v>-8.2105263157894709E-2</v>
      </c>
      <c r="K26" s="424">
        <f>IF(J26&lt;-10%,0,IF(J26&lt;=-8%,0.3,IF(J26&lt;=-5%,0.5,IF(J26&lt;0%,0.8,IF(J26=0,1,IF(J26&lt;=5%,1.02,1.04))))))</f>
        <v>0.3</v>
      </c>
      <c r="L26" s="425">
        <f t="shared" si="5"/>
        <v>0.6</v>
      </c>
      <c r="N26" s="398">
        <v>87.2</v>
      </c>
      <c r="O26" s="298">
        <v>95</v>
      </c>
      <c r="P26" s="436">
        <f>+N26-O26</f>
        <v>-7.7999999999999972</v>
      </c>
      <c r="Q26" s="113">
        <f>+P26/O26</f>
        <v>-8.2105263157894709E-2</v>
      </c>
      <c r="R26" s="424">
        <f>IF(Q26&lt;-10%,0,IF(Q26&lt;=-8%,0.3,IF(Q26&lt;=-5%,0.5,IF(Q26&lt;0%,0.8,IF(Q26=0,1,IF(Q26&lt;=5%,1.02,1.04))))))</f>
        <v>0.3</v>
      </c>
      <c r="S26" s="453">
        <f>+C26*R26</f>
        <v>0.6</v>
      </c>
      <c r="U26" s="399">
        <v>87.2</v>
      </c>
      <c r="V26" s="400">
        <v>95</v>
      </c>
      <c r="W26" s="436">
        <f>+U26-V26</f>
        <v>-7.7999999999999972</v>
      </c>
      <c r="X26" s="113">
        <f>+W26/V26</f>
        <v>-8.2105263157894709E-2</v>
      </c>
      <c r="Y26" s="424">
        <f>IF(X26&lt;-10%,0,IF(X26&lt;=-8%,0.3,IF(X26&lt;=-5%,0.5,IF(X26&lt;0%,0.8,IF(X26=0,1,IF(X26&lt;=5%,1.02,1.04))))))</f>
        <v>0.3</v>
      </c>
      <c r="Z26" s="453">
        <f>+C26*Y26</f>
        <v>0.6</v>
      </c>
      <c r="AA26" s="35"/>
      <c r="AB26" s="459">
        <f t="shared" si="6"/>
        <v>87.2</v>
      </c>
      <c r="AC26" s="460">
        <f t="shared" si="7"/>
        <v>95</v>
      </c>
      <c r="AD26" s="436">
        <f>+AB26-AC26</f>
        <v>-7.7999999999999972</v>
      </c>
      <c r="AE26" s="113">
        <f>+AD26/AC26</f>
        <v>-8.2105263157894709E-2</v>
      </c>
      <c r="AF26" s="424">
        <f>IF(AE26&lt;-10%,0,IF(AE26&lt;=-8%,0.3,IF(AE26&lt;=-5%,0.5,IF(AE26&lt;0%,0.8,IF(AE26=0,1,IF(AE26&lt;=5%,1.02,1.04))))))</f>
        <v>0.3</v>
      </c>
      <c r="AG26" s="425">
        <f>+C26*AF26</f>
        <v>0.6</v>
      </c>
    </row>
    <row r="27" spans="1:33" s="49" customFormat="1" ht="35.25" customHeight="1" thickBot="1">
      <c r="A27" s="39">
        <v>8</v>
      </c>
      <c r="B27" s="46" t="s">
        <v>226</v>
      </c>
      <c r="C27" s="47">
        <v>3</v>
      </c>
      <c r="D27" s="48" t="s">
        <v>231</v>
      </c>
      <c r="E27" s="317" t="s">
        <v>35</v>
      </c>
      <c r="G27" s="401">
        <v>4.13</v>
      </c>
      <c r="H27" s="402">
        <v>4.1000000000000005</v>
      </c>
      <c r="I27" s="441">
        <f>+G27-H27</f>
        <v>2.9999999999999361E-2</v>
      </c>
      <c r="J27" s="50">
        <f>+I27/H27</f>
        <v>7.3170731707315508E-3</v>
      </c>
      <c r="K27" s="442">
        <f>IF(J27&lt;-10%,0,IF(J27&lt;=-8%,0.3,IF(J27&lt;=-5%,0.5,IF(J27&lt;0%,0.8,IF(J27=0,1,IF(J27&lt;=5%,1.02,1.04))))))</f>
        <v>1.02</v>
      </c>
      <c r="L27" s="428">
        <f t="shared" si="5"/>
        <v>3.06</v>
      </c>
      <c r="N27" s="398">
        <v>4.13</v>
      </c>
      <c r="O27" s="298">
        <v>4.1000000000000005</v>
      </c>
      <c r="P27" s="436">
        <f>+N27-O27</f>
        <v>2.9999999999999361E-2</v>
      </c>
      <c r="Q27" s="50">
        <f>+P27/O27</f>
        <v>7.3170731707315508E-3</v>
      </c>
      <c r="R27" s="442">
        <f>IF(Q27&lt;-10%,0,IF(Q27&lt;=-8%,0.3,IF(Q27&lt;=-5%,0.5,IF(Q27&lt;0%,0.8,IF(Q27=0,1,IF(Q27&lt;=5%,1.02,1.04))))))</f>
        <v>1.02</v>
      </c>
      <c r="S27" s="453">
        <f>+C27*R27</f>
        <v>3.06</v>
      </c>
      <c r="U27" s="401">
        <v>4.13</v>
      </c>
      <c r="V27" s="402">
        <v>4.1000000000000005</v>
      </c>
      <c r="W27" s="436">
        <f>+U27-V27</f>
        <v>2.9999999999999361E-2</v>
      </c>
      <c r="X27" s="50">
        <f>+W27/V27</f>
        <v>7.3170731707315508E-3</v>
      </c>
      <c r="Y27" s="442">
        <f>IF(X27&lt;-10%,0,IF(X27&lt;=-8%,0.3,IF(X27&lt;=-5%,0.5,IF(X27&lt;0%,0.8,IF(X27=0,1,IF(X27&lt;=5%,1.02,1.04))))))</f>
        <v>1.02</v>
      </c>
      <c r="Z27" s="453">
        <f>+C27*Y27</f>
        <v>3.06</v>
      </c>
      <c r="AA27" s="51"/>
      <c r="AB27" s="461">
        <f t="shared" si="6"/>
        <v>4.13</v>
      </c>
      <c r="AC27" s="462">
        <f t="shared" si="7"/>
        <v>4.1000000000000005</v>
      </c>
      <c r="AD27" s="436">
        <f>+AB27-AC27</f>
        <v>2.9999999999999361E-2</v>
      </c>
      <c r="AE27" s="64">
        <f>+AD27/AC27</f>
        <v>7.3170731707315508E-3</v>
      </c>
      <c r="AF27" s="442">
        <f>IF(AE27&lt;-10%,0,IF(AE27&lt;=-8%,0.3,IF(AE27&lt;=-5%,0.5,IF(AE27&lt;0%,0.8,IF(AE27=0,1,IF(AE27&lt;=5%,1.02,1.04))))))</f>
        <v>1.02</v>
      </c>
      <c r="AG27" s="425">
        <f>+C27*AF27</f>
        <v>3.06</v>
      </c>
    </row>
    <row r="28" spans="1:33" s="67" customFormat="1" ht="25.15" customHeight="1" thickBot="1">
      <c r="A28" s="140"/>
      <c r="B28" s="163"/>
      <c r="C28" s="164">
        <f>SUM(C24:C27)</f>
        <v>10</v>
      </c>
      <c r="D28" s="165"/>
      <c r="E28" s="174"/>
      <c r="G28" s="175" t="s">
        <v>158</v>
      </c>
      <c r="H28" s="176"/>
      <c r="I28" s="447"/>
      <c r="J28" s="448">
        <f>L28/C28</f>
        <v>0.81600000000000006</v>
      </c>
      <c r="K28" s="449">
        <f>SUM(K24:K27)</f>
        <v>3.12</v>
      </c>
      <c r="L28" s="450">
        <f>SUM(L24:L27)</f>
        <v>8.16</v>
      </c>
      <c r="N28" s="175" t="s">
        <v>158</v>
      </c>
      <c r="O28" s="176"/>
      <c r="P28" s="447"/>
      <c r="Q28" s="448">
        <f>S28/C28</f>
        <v>0.81600000000000006</v>
      </c>
      <c r="R28" s="449">
        <f>SUM(R24:R27)</f>
        <v>3.12</v>
      </c>
      <c r="S28" s="450">
        <f>SUM(S24:S27)</f>
        <v>8.16</v>
      </c>
      <c r="U28" s="175" t="s">
        <v>158</v>
      </c>
      <c r="V28" s="176"/>
      <c r="W28" s="447"/>
      <c r="X28" s="448">
        <f>Z28/C28</f>
        <v>0.81600000000000006</v>
      </c>
      <c r="Y28" s="449">
        <f>SUM(Y24:Y27)</f>
        <v>3.12</v>
      </c>
      <c r="Z28" s="450">
        <f>SUM(Z24:Z27)</f>
        <v>8.16</v>
      </c>
      <c r="AA28" s="35"/>
      <c r="AB28" s="463" t="s">
        <v>158</v>
      </c>
      <c r="AC28" s="454"/>
      <c r="AD28" s="454"/>
      <c r="AE28" s="429">
        <f>AG28/C28</f>
        <v>0.81600000000000006</v>
      </c>
      <c r="AF28" s="455">
        <f>SUM(AF24:AF27)</f>
        <v>3.12</v>
      </c>
      <c r="AG28" s="456">
        <f>SUM(AG24:AG27)</f>
        <v>8.16</v>
      </c>
    </row>
    <row r="29" spans="1:33" s="67" customFormat="1" ht="25.15" customHeight="1" thickBot="1">
      <c r="A29" s="140"/>
      <c r="B29" s="177"/>
      <c r="C29" s="178"/>
      <c r="D29" s="179"/>
      <c r="E29" s="173"/>
      <c r="G29" s="33"/>
      <c r="H29" s="33"/>
      <c r="I29" s="451"/>
      <c r="J29" s="451"/>
      <c r="K29" s="451"/>
      <c r="L29" s="452"/>
      <c r="N29" s="33"/>
      <c r="O29" s="33"/>
      <c r="P29" s="33"/>
      <c r="Q29" s="33"/>
      <c r="R29" s="33"/>
      <c r="S29" s="86"/>
      <c r="U29" s="33"/>
      <c r="V29" s="33"/>
      <c r="W29" s="451"/>
      <c r="X29" s="451"/>
      <c r="Y29" s="451"/>
      <c r="Z29" s="452"/>
      <c r="AA29" s="35"/>
      <c r="AB29" s="33"/>
      <c r="AC29" s="33"/>
      <c r="AD29" s="33"/>
      <c r="AE29" s="33"/>
      <c r="AF29" s="33"/>
      <c r="AG29" s="86"/>
    </row>
    <row r="30" spans="1:33" s="67" customFormat="1" ht="25.15" customHeight="1">
      <c r="A30" s="140"/>
      <c r="B30" s="144" t="s">
        <v>36</v>
      </c>
      <c r="C30" s="180">
        <v>2</v>
      </c>
      <c r="D30" s="181"/>
      <c r="E30" s="182"/>
      <c r="G30" s="183"/>
      <c r="H30" s="184"/>
      <c r="I30" s="184"/>
      <c r="J30" s="184"/>
      <c r="K30" s="184"/>
      <c r="L30" s="185"/>
      <c r="N30" s="183"/>
      <c r="O30" s="184"/>
      <c r="P30" s="184"/>
      <c r="Q30" s="184"/>
      <c r="R30" s="184"/>
      <c r="S30" s="185"/>
      <c r="U30" s="183"/>
      <c r="V30" s="184"/>
      <c r="W30" s="184"/>
      <c r="X30" s="184"/>
      <c r="Y30" s="184"/>
      <c r="Z30" s="186"/>
      <c r="AA30" s="35"/>
      <c r="AB30" s="183"/>
      <c r="AC30" s="184"/>
      <c r="AD30" s="184"/>
      <c r="AE30" s="184"/>
      <c r="AF30" s="184"/>
      <c r="AG30" s="185"/>
    </row>
    <row r="31" spans="1:33" s="67" customFormat="1" ht="33.6" customHeight="1">
      <c r="A31" s="39">
        <v>9</v>
      </c>
      <c r="B31" s="68" t="s">
        <v>50</v>
      </c>
      <c r="C31" s="69">
        <v>1</v>
      </c>
      <c r="D31" s="70" t="s">
        <v>48</v>
      </c>
      <c r="E31" s="318" t="s">
        <v>31</v>
      </c>
      <c r="G31" s="299">
        <v>0.96999999999999986</v>
      </c>
      <c r="H31" s="403">
        <v>1</v>
      </c>
      <c r="I31" s="464">
        <f>+G31-H31</f>
        <v>-3.0000000000000138E-2</v>
      </c>
      <c r="J31" s="53">
        <f>+I31/H31</f>
        <v>-3.0000000000000138E-2</v>
      </c>
      <c r="K31" s="451">
        <f>IF(J31&lt;-10%,0,IF(J31&lt;=-8%,0.3,IF(J31&lt;=-5%,0.5,IF(J31&lt;0%,0.8,IF(J31=0,1,IF(J31&lt;=5%,1.02,1.04))))))</f>
        <v>0.8</v>
      </c>
      <c r="L31" s="414">
        <f>+$C$31*K31</f>
        <v>0.8</v>
      </c>
      <c r="N31" s="299">
        <v>0.96999999999999986</v>
      </c>
      <c r="O31" s="403">
        <v>1</v>
      </c>
      <c r="P31" s="464">
        <f>+N31-O31</f>
        <v>-3.0000000000000138E-2</v>
      </c>
      <c r="Q31" s="53">
        <f>+P31/O31</f>
        <v>-3.0000000000000138E-2</v>
      </c>
      <c r="R31" s="451">
        <f>IF(Q31&lt;-10%,0,IF(Q31&lt;=-8%,0.3,IF(Q31&lt;=-5%,0.5,IF(Q31&lt;0%,0.8,IF(Q31=0,1,IF(Q31&lt;=5%,1.02,1.04))))))</f>
        <v>0.8</v>
      </c>
      <c r="S31" s="414">
        <f>+$C$31*R31</f>
        <v>0.8</v>
      </c>
      <c r="U31" s="388">
        <v>0.96999999999999986</v>
      </c>
      <c r="V31" s="389">
        <v>1</v>
      </c>
      <c r="W31" s="468">
        <f t="shared" ref="W31:W36" si="8">+U31-V31</f>
        <v>-3.0000000000000138E-2</v>
      </c>
      <c r="X31" s="75">
        <f t="shared" ref="X31:X36" si="9">+W31/V31</f>
        <v>-3.0000000000000138E-2</v>
      </c>
      <c r="Y31" s="469">
        <f t="shared" ref="Y31:Y36" si="10">IF(X31&lt;-10%,0,IF(X31&lt;=-8%,0.3,IF(X31&lt;=-5%,0.5,IF(X31&lt;0%,0.8,IF(X31=0,1,IF(X31&lt;=5%,1.02,1.04))))))</f>
        <v>0.8</v>
      </c>
      <c r="Z31" s="470">
        <f t="shared" ref="Z31:Z36" si="11">+C31*Y31</f>
        <v>0.8</v>
      </c>
      <c r="AA31" s="35"/>
      <c r="AB31" s="437">
        <f t="shared" ref="AB31:AB35" si="12">SUM(G31+N31+U31)/COUNT(G31,N31,U31)</f>
        <v>0.96999999999999986</v>
      </c>
      <c r="AC31" s="438">
        <f t="shared" ref="AC31:AC35" si="13">SUM(H31+O31+V31)/COUNT(H31,O31,V31)</f>
        <v>1</v>
      </c>
      <c r="AD31" s="472">
        <f t="shared" ref="AD31:AD36" si="14">+AB31-AC31</f>
        <v>-3.0000000000000138E-2</v>
      </c>
      <c r="AE31" s="113">
        <f t="shared" ref="AE31:AE36" si="15">+AD31/AC31</f>
        <v>-3.0000000000000138E-2</v>
      </c>
      <c r="AF31" s="424">
        <f t="shared" ref="AF31:AF36" si="16">IF(AE31&lt;-10%,0,IF(AE31&lt;=-8%,0.3,IF(AE31&lt;=-5%,0.5,IF(AE31&lt;0%,0.8,IF(AE31=0,1,IF(AE31&lt;=5%,1.02,1.04))))))</f>
        <v>0.8</v>
      </c>
      <c r="AG31" s="425">
        <f t="shared" ref="AG31:AG36" si="17">+C31*AF31</f>
        <v>0.8</v>
      </c>
    </row>
    <row r="32" spans="1:33" s="67" customFormat="1" ht="28.15" customHeight="1">
      <c r="A32" s="39">
        <v>10</v>
      </c>
      <c r="B32" s="68" t="s">
        <v>49</v>
      </c>
      <c r="C32" s="69">
        <v>2</v>
      </c>
      <c r="D32" s="70" t="s">
        <v>48</v>
      </c>
      <c r="E32" s="318" t="s">
        <v>31</v>
      </c>
      <c r="G32" s="299">
        <v>0.94699999999999995</v>
      </c>
      <c r="H32" s="403">
        <v>1</v>
      </c>
      <c r="I32" s="464">
        <f>+G32-H32</f>
        <v>-5.3000000000000047E-2</v>
      </c>
      <c r="J32" s="53">
        <f>+I32/H32</f>
        <v>-5.3000000000000047E-2</v>
      </c>
      <c r="K32" s="451">
        <f>IF(J32&lt;-10%,0,IF(J32&lt;=-8%,0.3,IF(J32&lt;=-5%,0.5,IF(J32&lt;0%,0.8,IF(J32=0,1,IF(J32&lt;=5%,1.02,1.04))))))</f>
        <v>0.5</v>
      </c>
      <c r="L32" s="414">
        <f>+$C$32*K32</f>
        <v>1</v>
      </c>
      <c r="N32" s="299">
        <v>0.94699999999999995</v>
      </c>
      <c r="O32" s="403">
        <v>1</v>
      </c>
      <c r="P32" s="464">
        <f>+N32-O32</f>
        <v>-5.3000000000000047E-2</v>
      </c>
      <c r="Q32" s="53">
        <f>+P32/O32</f>
        <v>-5.3000000000000047E-2</v>
      </c>
      <c r="R32" s="451">
        <f>IF(Q32&lt;-10%,0,IF(Q32&lt;=-8%,0.3,IF(Q32&lt;=-5%,0.5,IF(Q32&lt;0%,0.8,IF(Q32=0,1,IF(Q32&lt;=5%,1.02,1.04))))))</f>
        <v>0.5</v>
      </c>
      <c r="S32" s="414">
        <f>+$C$32*R32</f>
        <v>1</v>
      </c>
      <c r="U32" s="388">
        <v>0.94699999999999995</v>
      </c>
      <c r="V32" s="389">
        <v>1</v>
      </c>
      <c r="W32" s="471">
        <f t="shared" si="8"/>
        <v>-5.3000000000000047E-2</v>
      </c>
      <c r="X32" s="65">
        <f t="shared" si="9"/>
        <v>-5.3000000000000047E-2</v>
      </c>
      <c r="Y32" s="413">
        <f t="shared" si="10"/>
        <v>0.5</v>
      </c>
      <c r="Z32" s="421">
        <f t="shared" si="11"/>
        <v>1</v>
      </c>
      <c r="AA32" s="35"/>
      <c r="AB32" s="437">
        <f t="shared" si="12"/>
        <v>0.94699999999999995</v>
      </c>
      <c r="AC32" s="438">
        <f t="shared" si="13"/>
        <v>1</v>
      </c>
      <c r="AD32" s="472">
        <f t="shared" si="14"/>
        <v>-5.3000000000000047E-2</v>
      </c>
      <c r="AE32" s="113">
        <f t="shared" si="15"/>
        <v>-5.3000000000000047E-2</v>
      </c>
      <c r="AF32" s="424">
        <f t="shared" si="16"/>
        <v>0.5</v>
      </c>
      <c r="AG32" s="425">
        <f t="shared" si="17"/>
        <v>1</v>
      </c>
    </row>
    <row r="33" spans="1:33" s="67" customFormat="1" ht="28.15" customHeight="1">
      <c r="A33" s="39">
        <v>11</v>
      </c>
      <c r="B33" s="68" t="s">
        <v>47</v>
      </c>
      <c r="C33" s="69">
        <v>2</v>
      </c>
      <c r="D33" s="70" t="s">
        <v>48</v>
      </c>
      <c r="E33" s="318" t="s">
        <v>31</v>
      </c>
      <c r="G33" s="299">
        <v>0.94699999999999995</v>
      </c>
      <c r="H33" s="403">
        <v>1</v>
      </c>
      <c r="I33" s="464">
        <f>+G33-H33</f>
        <v>-5.3000000000000047E-2</v>
      </c>
      <c r="J33" s="53">
        <f>+I33/H33</f>
        <v>-5.3000000000000047E-2</v>
      </c>
      <c r="K33" s="451">
        <f>IF(J33&lt;-10%,0,IF(J33&lt;=-8%,0.3,IF(J33&lt;=-5%,0.5,IF(J33&lt;0%,0.8,IF(J33=0,1,IF(J33&lt;=5%,1.02,1.04))))))</f>
        <v>0.5</v>
      </c>
      <c r="L33" s="414">
        <f>+$C$32*K33</f>
        <v>1</v>
      </c>
      <c r="N33" s="299">
        <v>0.94699999999999995</v>
      </c>
      <c r="O33" s="403">
        <v>1</v>
      </c>
      <c r="P33" s="464">
        <f>+N33-O33</f>
        <v>-5.3000000000000047E-2</v>
      </c>
      <c r="Q33" s="53">
        <f>+P33/O33</f>
        <v>-5.3000000000000047E-2</v>
      </c>
      <c r="R33" s="451">
        <f>IF(Q33&lt;-10%,0,IF(Q33&lt;=-8%,0.3,IF(Q33&lt;=-5%,0.5,IF(Q33&lt;0%,0.8,IF(Q33=0,1,IF(Q33&lt;=5%,1.02,1.04))))))</f>
        <v>0.5</v>
      </c>
      <c r="S33" s="414">
        <f>+$C$32*R33</f>
        <v>1</v>
      </c>
      <c r="U33" s="388">
        <v>0.94699999999999995</v>
      </c>
      <c r="V33" s="389">
        <v>1</v>
      </c>
      <c r="W33" s="471">
        <f t="shared" ref="W33" si="18">+U33-V33</f>
        <v>-5.3000000000000047E-2</v>
      </c>
      <c r="X33" s="65">
        <f t="shared" ref="X33" si="19">+W33/V33</f>
        <v>-5.3000000000000047E-2</v>
      </c>
      <c r="Y33" s="413">
        <f t="shared" ref="Y33" si="20">IF(X33&lt;-10%,0,IF(X33&lt;=-8%,0.3,IF(X33&lt;=-5%,0.5,IF(X33&lt;0%,0.8,IF(X33=0,1,IF(X33&lt;=5%,1.02,1.04))))))</f>
        <v>0.5</v>
      </c>
      <c r="Z33" s="421">
        <f t="shared" si="11"/>
        <v>1</v>
      </c>
      <c r="AA33" s="35"/>
      <c r="AB33" s="437">
        <f t="shared" si="12"/>
        <v>0.94699999999999995</v>
      </c>
      <c r="AC33" s="438">
        <f t="shared" si="13"/>
        <v>1</v>
      </c>
      <c r="AD33" s="472">
        <f t="shared" si="14"/>
        <v>-5.3000000000000047E-2</v>
      </c>
      <c r="AE33" s="113">
        <f t="shared" si="15"/>
        <v>-5.3000000000000047E-2</v>
      </c>
      <c r="AF33" s="424">
        <f t="shared" ref="AF33" si="21">IF(AE33&lt;-10%,0,IF(AE33&lt;=-8%,0.3,IF(AE33&lt;=-5%,0.5,IF(AE33&lt;0%,0.8,IF(AE33=0,1,IF(AE33&lt;=5%,1.02,1.04))))))</f>
        <v>0.5</v>
      </c>
      <c r="AG33" s="425">
        <f t="shared" si="17"/>
        <v>1</v>
      </c>
    </row>
    <row r="34" spans="1:33" s="67" customFormat="1" ht="24">
      <c r="A34" s="39">
        <v>12</v>
      </c>
      <c r="B34" s="265" t="s">
        <v>171</v>
      </c>
      <c r="C34" s="266">
        <v>1</v>
      </c>
      <c r="D34" s="267" t="s">
        <v>174</v>
      </c>
      <c r="E34" s="319" t="s">
        <v>31</v>
      </c>
      <c r="G34" s="299">
        <v>0.04</v>
      </c>
      <c r="H34" s="403">
        <v>0.03</v>
      </c>
      <c r="I34" s="464">
        <f t="shared" ref="I34:I35" si="22">+G34-H34</f>
        <v>1.0000000000000002E-2</v>
      </c>
      <c r="J34" s="53">
        <f t="shared" ref="J34:J35" si="23">+I34/H34</f>
        <v>0.33333333333333343</v>
      </c>
      <c r="K34" s="451">
        <f t="shared" ref="K34:K35" si="24">IF(J34&lt;-10%,0,IF(J34&lt;=-8%,0.3,IF(J34&lt;=-5%,0.5,IF(J34&lt;0%,0.8,IF(J34=0,1,IF(J34&lt;=5%,1.02,1.04))))))</f>
        <v>1.04</v>
      </c>
      <c r="L34" s="414">
        <f>+$C$34*K34</f>
        <v>1.04</v>
      </c>
      <c r="N34" s="299">
        <v>0.04</v>
      </c>
      <c r="O34" s="403">
        <v>0.03</v>
      </c>
      <c r="P34" s="464">
        <f t="shared" ref="P34:P35" si="25">+N34-O34</f>
        <v>1.0000000000000002E-2</v>
      </c>
      <c r="Q34" s="53">
        <f t="shared" ref="Q34:Q35" si="26">+P34/O34</f>
        <v>0.33333333333333343</v>
      </c>
      <c r="R34" s="451">
        <f t="shared" ref="R34:R35" si="27">IF(Q34&lt;-10%,0,IF(Q34&lt;=-8%,0.3,IF(Q34&lt;=-5%,0.5,IF(Q34&lt;0%,0.8,IF(Q34=0,1,IF(Q34&lt;=5%,1.02,1.04))))))</f>
        <v>1.04</v>
      </c>
      <c r="S34" s="414">
        <f>+$C$34*R34</f>
        <v>1.04</v>
      </c>
      <c r="U34" s="388">
        <v>0.04</v>
      </c>
      <c r="V34" s="389">
        <v>0.03</v>
      </c>
      <c r="W34" s="468">
        <f t="shared" si="8"/>
        <v>1.0000000000000002E-2</v>
      </c>
      <c r="X34" s="75">
        <f t="shared" si="9"/>
        <v>0.33333333333333343</v>
      </c>
      <c r="Y34" s="469">
        <f t="shared" si="10"/>
        <v>1.04</v>
      </c>
      <c r="Z34" s="470">
        <f t="shared" si="11"/>
        <v>1.04</v>
      </c>
      <c r="AA34" s="35"/>
      <c r="AB34" s="437">
        <f t="shared" si="12"/>
        <v>0.04</v>
      </c>
      <c r="AC34" s="438">
        <f t="shared" si="13"/>
        <v>0.03</v>
      </c>
      <c r="AD34" s="472">
        <f t="shared" si="14"/>
        <v>1.0000000000000002E-2</v>
      </c>
      <c r="AE34" s="113">
        <f t="shared" si="15"/>
        <v>0.33333333333333343</v>
      </c>
      <c r="AF34" s="424">
        <f t="shared" si="16"/>
        <v>1.04</v>
      </c>
      <c r="AG34" s="425">
        <f t="shared" si="17"/>
        <v>1.04</v>
      </c>
    </row>
    <row r="35" spans="1:33" s="67" customFormat="1" ht="30" customHeight="1">
      <c r="A35" s="39">
        <v>13</v>
      </c>
      <c r="B35" s="265" t="s">
        <v>172</v>
      </c>
      <c r="C35" s="266">
        <v>1</v>
      </c>
      <c r="D35" s="268" t="s">
        <v>173</v>
      </c>
      <c r="E35" s="319" t="s">
        <v>31</v>
      </c>
      <c r="G35" s="299">
        <v>1</v>
      </c>
      <c r="H35" s="403">
        <v>0.95000000000000007</v>
      </c>
      <c r="I35" s="464">
        <f t="shared" si="22"/>
        <v>4.9999999999999933E-2</v>
      </c>
      <c r="J35" s="53">
        <f t="shared" si="23"/>
        <v>5.2631578947368349E-2</v>
      </c>
      <c r="K35" s="451">
        <f t="shared" si="24"/>
        <v>1.04</v>
      </c>
      <c r="L35" s="414">
        <f>+$C$35*K35</f>
        <v>1.04</v>
      </c>
      <c r="N35" s="299">
        <v>1</v>
      </c>
      <c r="O35" s="403">
        <v>0.95000000000000007</v>
      </c>
      <c r="P35" s="464">
        <f t="shared" si="25"/>
        <v>4.9999999999999933E-2</v>
      </c>
      <c r="Q35" s="53">
        <f t="shared" si="26"/>
        <v>5.2631578947368349E-2</v>
      </c>
      <c r="R35" s="451">
        <f t="shared" si="27"/>
        <v>1.04</v>
      </c>
      <c r="S35" s="414">
        <f>+$C$35*R35</f>
        <v>1.04</v>
      </c>
      <c r="U35" s="388">
        <v>1</v>
      </c>
      <c r="V35" s="389">
        <v>0.95000000000000007</v>
      </c>
      <c r="W35" s="471">
        <f t="shared" si="8"/>
        <v>4.9999999999999933E-2</v>
      </c>
      <c r="X35" s="65">
        <f t="shared" si="9"/>
        <v>5.2631578947368349E-2</v>
      </c>
      <c r="Y35" s="413">
        <f t="shared" si="10"/>
        <v>1.04</v>
      </c>
      <c r="Z35" s="421">
        <f t="shared" si="11"/>
        <v>1.04</v>
      </c>
      <c r="AA35" s="35"/>
      <c r="AB35" s="437">
        <f t="shared" si="12"/>
        <v>1</v>
      </c>
      <c r="AC35" s="438">
        <f t="shared" si="13"/>
        <v>0.95000000000000007</v>
      </c>
      <c r="AD35" s="472">
        <f t="shared" si="14"/>
        <v>4.9999999999999933E-2</v>
      </c>
      <c r="AE35" s="113">
        <f t="shared" si="15"/>
        <v>5.2631578947368349E-2</v>
      </c>
      <c r="AF35" s="424">
        <f t="shared" si="16"/>
        <v>1.04</v>
      </c>
      <c r="AG35" s="425">
        <f t="shared" si="17"/>
        <v>1.04</v>
      </c>
    </row>
    <row r="36" spans="1:33" s="67" customFormat="1" ht="60.75" thickBot="1">
      <c r="A36" s="39">
        <v>14</v>
      </c>
      <c r="B36" s="72" t="s">
        <v>51</v>
      </c>
      <c r="C36" s="73">
        <v>3</v>
      </c>
      <c r="D36" s="74" t="s">
        <v>52</v>
      </c>
      <c r="E36" s="320" t="s">
        <v>29</v>
      </c>
      <c r="G36" s="297">
        <v>330.07</v>
      </c>
      <c r="H36" s="298">
        <v>348.40000000000003</v>
      </c>
      <c r="I36" s="465">
        <f>+G36-H36</f>
        <v>-18.330000000000041</v>
      </c>
      <c r="J36" s="187">
        <f>+I36/H36</f>
        <v>-5.2611940298507576E-2</v>
      </c>
      <c r="K36" s="466">
        <f>IF(J36&lt;-10%,0,IF(J36&lt;=-8%,0.3,IF(J36&lt;=-5%,0.5,IF(J36&lt;0%,0.8,IF(J36=0,1,IF(J36&lt;=5%,1.02,1.04))))))</f>
        <v>0.5</v>
      </c>
      <c r="L36" s="414">
        <f>+$C$36*K36</f>
        <v>1.5</v>
      </c>
      <c r="M36" s="129"/>
      <c r="N36" s="297">
        <v>330.07</v>
      </c>
      <c r="O36" s="298">
        <v>348.40000000000003</v>
      </c>
      <c r="P36" s="465">
        <f>+N36-O36</f>
        <v>-18.330000000000041</v>
      </c>
      <c r="Q36" s="187">
        <f>+P36/O36</f>
        <v>-5.2611940298507576E-2</v>
      </c>
      <c r="R36" s="466">
        <f>IF(Q36&lt;-10%,0,IF(Q36&lt;=-8%,0.3,IF(Q36&lt;=-5%,0.5,IF(Q36&lt;0%,0.8,IF(Q36=0,1,IF(Q36&lt;=5%,1.02,1.04))))))</f>
        <v>0.5</v>
      </c>
      <c r="S36" s="414">
        <f>+$C$36*R36</f>
        <v>1.5</v>
      </c>
      <c r="T36" s="129"/>
      <c r="U36" s="404">
        <v>330.07</v>
      </c>
      <c r="V36" s="405">
        <v>348.40000000000003</v>
      </c>
      <c r="W36" s="415">
        <f t="shared" si="8"/>
        <v>-18.330000000000041</v>
      </c>
      <c r="X36" s="66">
        <f t="shared" si="9"/>
        <v>-5.2611940298507576E-2</v>
      </c>
      <c r="Y36" s="416">
        <f t="shared" si="10"/>
        <v>0.5</v>
      </c>
      <c r="Z36" s="422">
        <f t="shared" si="11"/>
        <v>1.5</v>
      </c>
      <c r="AA36" s="35"/>
      <c r="AB36" s="434">
        <f>SUM(G36+N36+U36)/COUNT(G36,N36,U36)</f>
        <v>330.07</v>
      </c>
      <c r="AC36" s="435">
        <f>SUM(H36+O36+V36)/COUNT(H36,O36,V36)</f>
        <v>348.40000000000003</v>
      </c>
      <c r="AD36" s="441">
        <f t="shared" si="14"/>
        <v>-18.330000000000041</v>
      </c>
      <c r="AE36" s="64">
        <f t="shared" si="15"/>
        <v>-5.2611940298507576E-2</v>
      </c>
      <c r="AF36" s="442">
        <f t="shared" si="16"/>
        <v>0.5</v>
      </c>
      <c r="AG36" s="428">
        <f t="shared" si="17"/>
        <v>1.5</v>
      </c>
    </row>
    <row r="37" spans="1:33" s="139" customFormat="1" ht="25.15" customHeight="1" thickBot="1">
      <c r="A37" s="162"/>
      <c r="B37" s="163"/>
      <c r="C37" s="164">
        <f>SUM(C31:C36)</f>
        <v>10</v>
      </c>
      <c r="D37" s="165"/>
      <c r="E37" s="166"/>
      <c r="G37" s="167" t="s">
        <v>158</v>
      </c>
      <c r="H37" s="169"/>
      <c r="I37" s="418"/>
      <c r="J37" s="419">
        <f>L37/C37</f>
        <v>0.63800000000000001</v>
      </c>
      <c r="K37" s="418">
        <f>SUM(K31:K36)</f>
        <v>4.38</v>
      </c>
      <c r="L37" s="467">
        <f>SUM(L31:L36)</f>
        <v>6.38</v>
      </c>
      <c r="N37" s="167" t="s">
        <v>158</v>
      </c>
      <c r="O37" s="169"/>
      <c r="P37" s="418"/>
      <c r="Q37" s="419">
        <f>S37/C37</f>
        <v>0.63800000000000001</v>
      </c>
      <c r="R37" s="418">
        <f>SUM(R31:R36)</f>
        <v>4.38</v>
      </c>
      <c r="S37" s="467">
        <f>SUM(S31:S36)</f>
        <v>6.38</v>
      </c>
      <c r="U37" s="167" t="s">
        <v>158</v>
      </c>
      <c r="V37" s="169"/>
      <c r="W37" s="418"/>
      <c r="X37" s="419">
        <f>Z37/C37</f>
        <v>0.63800000000000001</v>
      </c>
      <c r="Y37" s="418">
        <f>SUM(Y31:Y36)</f>
        <v>4.38</v>
      </c>
      <c r="Z37" s="467">
        <f>SUM(Z31:Z36)</f>
        <v>6.38</v>
      </c>
      <c r="AA37" s="190"/>
      <c r="AB37" s="443" t="s">
        <v>158</v>
      </c>
      <c r="AC37" s="445"/>
      <c r="AD37" s="445"/>
      <c r="AE37" s="429">
        <f>AG37/C37</f>
        <v>0.63800000000000001</v>
      </c>
      <c r="AF37" s="445">
        <f>SUM(AF31:AF36)</f>
        <v>4.38</v>
      </c>
      <c r="AG37" s="446">
        <f>SUM(AG31:AG36)</f>
        <v>6.38</v>
      </c>
    </row>
    <row r="38" spans="1:33" s="67" customFormat="1" ht="25.15" customHeight="1" thickBot="1">
      <c r="A38" s="140"/>
      <c r="B38" s="177"/>
      <c r="C38" s="178"/>
      <c r="D38" s="179"/>
      <c r="E38" s="173"/>
      <c r="G38" s="33"/>
      <c r="H38" s="33"/>
      <c r="I38" s="33"/>
      <c r="J38" s="33"/>
      <c r="K38" s="33"/>
      <c r="L38" s="86"/>
      <c r="N38" s="33"/>
      <c r="O38" s="33"/>
      <c r="P38" s="33"/>
      <c r="Q38" s="33"/>
      <c r="R38" s="33"/>
      <c r="S38" s="86"/>
      <c r="U38" s="33"/>
      <c r="V38" s="33"/>
      <c r="W38" s="33"/>
      <c r="X38" s="33"/>
      <c r="Y38" s="33"/>
      <c r="Z38" s="86"/>
      <c r="AA38" s="35"/>
      <c r="AB38" s="33"/>
      <c r="AC38" s="33"/>
      <c r="AD38" s="33"/>
      <c r="AE38" s="33"/>
      <c r="AF38" s="33"/>
      <c r="AG38" s="86"/>
    </row>
    <row r="39" spans="1:33" s="67" customFormat="1" ht="25.15" customHeight="1">
      <c r="A39" s="140"/>
      <c r="B39" s="144" t="s">
        <v>37</v>
      </c>
      <c r="C39" s="145">
        <v>2</v>
      </c>
      <c r="D39" s="146"/>
      <c r="E39" s="147"/>
      <c r="G39" s="148"/>
      <c r="H39" s="150"/>
      <c r="I39" s="150"/>
      <c r="J39" s="150"/>
      <c r="K39" s="150"/>
      <c r="L39" s="151"/>
      <c r="N39" s="148"/>
      <c r="O39" s="150"/>
      <c r="P39" s="150"/>
      <c r="Q39" s="150"/>
      <c r="R39" s="150"/>
      <c r="S39" s="152"/>
      <c r="U39" s="148"/>
      <c r="V39" s="150"/>
      <c r="W39" s="150"/>
      <c r="X39" s="150"/>
      <c r="Y39" s="150"/>
      <c r="Z39" s="152"/>
      <c r="AA39" s="58"/>
      <c r="AB39" s="148"/>
      <c r="AC39" s="150"/>
      <c r="AD39" s="150"/>
      <c r="AE39" s="150"/>
      <c r="AF39" s="150"/>
      <c r="AG39" s="151"/>
    </row>
    <row r="40" spans="1:33" s="67" customFormat="1" ht="25.15" customHeight="1">
      <c r="A40" s="39">
        <v>15</v>
      </c>
      <c r="B40" s="54" t="s">
        <v>38</v>
      </c>
      <c r="C40" s="55">
        <v>3</v>
      </c>
      <c r="D40" s="56" t="s">
        <v>39</v>
      </c>
      <c r="E40" s="321" t="s">
        <v>31</v>
      </c>
      <c r="G40" s="406">
        <v>1</v>
      </c>
      <c r="H40" s="407">
        <v>0.95000000000000007</v>
      </c>
      <c r="I40" s="436">
        <f>+G40-H40</f>
        <v>4.9999999999999933E-2</v>
      </c>
      <c r="J40" s="34">
        <f>+I40/H40</f>
        <v>5.2631578947368349E-2</v>
      </c>
      <c r="K40" s="424">
        <f>IF(J40&lt;-10%,0,IF(J40&lt;=-8%,0.3,IF(J40&lt;=-5%,0.5,IF(J40&lt;0%,0.8,IF(J40=0,1,IF(J40&lt;=5%,1.02,1.04))))))</f>
        <v>1.04</v>
      </c>
      <c r="L40" s="425">
        <f>C40*K40</f>
        <v>3.12</v>
      </c>
      <c r="N40" s="299">
        <v>1</v>
      </c>
      <c r="O40" s="300">
        <v>0.95000000000000007</v>
      </c>
      <c r="P40" s="436">
        <f>+N40-O40</f>
        <v>4.9999999999999933E-2</v>
      </c>
      <c r="Q40" s="34">
        <f>+P40/O40</f>
        <v>5.2631578947368349E-2</v>
      </c>
      <c r="R40" s="424">
        <f>IF(Q40&lt;-10%,0,IF(Q40&lt;=-8%,0.3,IF(Q40&lt;=-5%,0.5,IF(Q40&lt;0%,0.8,IF(Q40=0,1,IF(Q40&lt;=5%,1.02,1.04))))))</f>
        <v>1.04</v>
      </c>
      <c r="S40" s="453">
        <f>+C40*R40</f>
        <v>3.12</v>
      </c>
      <c r="U40" s="299">
        <v>1</v>
      </c>
      <c r="V40" s="300">
        <v>0.95000000000000007</v>
      </c>
      <c r="W40" s="436">
        <f>+U40-V40</f>
        <v>4.9999999999999933E-2</v>
      </c>
      <c r="X40" s="34">
        <f>+W40/V40</f>
        <v>5.2631578947368349E-2</v>
      </c>
      <c r="Y40" s="424">
        <f>IF(X40&lt;-10%,0,IF(X40&lt;=-8%,0.3,IF(X40&lt;=-5%,0.5,IF(X40&lt;0%,0.8,IF(X40=0,1,IF(X40&lt;=5%,1.02,1.04))))))</f>
        <v>1.04</v>
      </c>
      <c r="Z40" s="453">
        <f>+C40*Y40</f>
        <v>3.12</v>
      </c>
      <c r="AA40" s="58"/>
      <c r="AB40" s="437">
        <f t="shared" ref="AB40:AB43" si="28">SUM(G40+N40+U40)/COUNT(G40,N40,U40)</f>
        <v>1</v>
      </c>
      <c r="AC40" s="438">
        <f t="shared" ref="AC40:AC43" si="29">SUM(H40+O40+V40)/COUNT(H40,O40,V40)</f>
        <v>0.95000000000000007</v>
      </c>
      <c r="AD40" s="436">
        <f>+AB40-AC40</f>
        <v>4.9999999999999933E-2</v>
      </c>
      <c r="AE40" s="113">
        <f>+AD40/AC40</f>
        <v>5.2631578947368349E-2</v>
      </c>
      <c r="AF40" s="424">
        <f>IF(AE40&lt;-10%,0,IF(AE40&lt;=-8%,0.3,IF(AE40&lt;=-5%,0.5,IF(AE40&lt;0%,0.8,IF(AE40=0,1,IF(AE40&lt;=5%,1.02,1.04))))))</f>
        <v>1.04</v>
      </c>
      <c r="AG40" s="425">
        <f>+C40*AF40</f>
        <v>3.12</v>
      </c>
    </row>
    <row r="41" spans="1:33" s="139" customFormat="1" ht="25.15" customHeight="1">
      <c r="A41" s="39">
        <v>16</v>
      </c>
      <c r="B41" s="40" t="s">
        <v>134</v>
      </c>
      <c r="C41" s="41">
        <v>3</v>
      </c>
      <c r="D41" s="56" t="s">
        <v>201</v>
      </c>
      <c r="E41" s="312" t="s">
        <v>35</v>
      </c>
      <c r="F41" s="67"/>
      <c r="G41" s="398">
        <v>78</v>
      </c>
      <c r="H41" s="298">
        <v>80</v>
      </c>
      <c r="I41" s="423">
        <f>+G41-H41</f>
        <v>-2</v>
      </c>
      <c r="J41" s="34">
        <f>+I41/H41</f>
        <v>-2.5000000000000001E-2</v>
      </c>
      <c r="K41" s="424">
        <f>IF(J41&lt;-10%,0,IF(J41&lt;=-8%,0.3,IF(J41&lt;=-5%,0.5,IF(J41&lt;0%,0.8,IF(J41=0,1,IF(J41&lt;=5%,1.02,1.04))))))</f>
        <v>0.8</v>
      </c>
      <c r="L41" s="425">
        <f t="shared" ref="L41:L43" si="30">C41*K41</f>
        <v>2.4000000000000004</v>
      </c>
      <c r="M41" s="67"/>
      <c r="N41" s="297">
        <v>78</v>
      </c>
      <c r="O41" s="298">
        <v>80</v>
      </c>
      <c r="P41" s="423">
        <f>+N41-O41</f>
        <v>-2</v>
      </c>
      <c r="Q41" s="34">
        <f>+P41/O41</f>
        <v>-2.5000000000000001E-2</v>
      </c>
      <c r="R41" s="424">
        <f>IF(Q41&lt;-10%,0,IF(Q41&lt;=-8%,0.3,IF(Q41&lt;=-5%,0.5,IF(Q41&lt;0%,0.8,IF(Q41=0,1,IF(Q41&lt;=5%,1.02,1.04))))))</f>
        <v>0.8</v>
      </c>
      <c r="S41" s="453">
        <f>+C41*R41</f>
        <v>2.4000000000000004</v>
      </c>
      <c r="T41" s="67"/>
      <c r="U41" s="297">
        <v>78</v>
      </c>
      <c r="V41" s="298">
        <v>80</v>
      </c>
      <c r="W41" s="423">
        <f>+U41-V41</f>
        <v>-2</v>
      </c>
      <c r="X41" s="34">
        <f>+W41/V41</f>
        <v>-2.5000000000000001E-2</v>
      </c>
      <c r="Y41" s="424">
        <f>IF(X41&lt;-10%,0,IF(X41&lt;=-8%,0.3,IF(X41&lt;=-5%,0.5,IF(X41&lt;0%,0.8,IF(X41=0,1,IF(X41&lt;=5%,1.02,1.04))))))</f>
        <v>0.8</v>
      </c>
      <c r="Z41" s="453">
        <f>+C41*Y41</f>
        <v>2.4000000000000004</v>
      </c>
      <c r="AA41" s="138"/>
      <c r="AB41" s="480">
        <f t="shared" si="28"/>
        <v>78</v>
      </c>
      <c r="AC41" s="481">
        <f t="shared" si="29"/>
        <v>80</v>
      </c>
      <c r="AD41" s="423">
        <f>+AB41-AC41</f>
        <v>-2</v>
      </c>
      <c r="AE41" s="113">
        <f>+AD41/AC41</f>
        <v>-2.5000000000000001E-2</v>
      </c>
      <c r="AF41" s="424">
        <f>IF(AE41&lt;-10%,0,IF(AE41&lt;=-8%,0.3,IF(AE41&lt;=-5%,0.5,IF(AE41&lt;0%,0.8,IF(AE41=0,1,IF(AE41&lt;=5%,1.02,1.04))))))</f>
        <v>0.8</v>
      </c>
      <c r="AG41" s="425">
        <f>+C41*AF41</f>
        <v>2.4000000000000004</v>
      </c>
    </row>
    <row r="42" spans="1:33" s="139" customFormat="1" ht="60" customHeight="1">
      <c r="A42" s="39">
        <v>17</v>
      </c>
      <c r="B42" s="40" t="s">
        <v>135</v>
      </c>
      <c r="C42" s="41">
        <v>2</v>
      </c>
      <c r="D42" s="251" t="s">
        <v>202</v>
      </c>
      <c r="E42" s="312" t="s">
        <v>35</v>
      </c>
      <c r="F42" s="67"/>
      <c r="G42" s="398">
        <v>79.5</v>
      </c>
      <c r="H42" s="298">
        <v>90</v>
      </c>
      <c r="I42" s="423">
        <f>+G42-H42</f>
        <v>-10.5</v>
      </c>
      <c r="J42" s="34">
        <f>+I42/H42</f>
        <v>-0.11666666666666667</v>
      </c>
      <c r="K42" s="424">
        <f>IF(J42&lt;-10%,0,IF(J42&lt;=-8%,0.3,IF(J42&lt;=-5%,0.5,IF(J42&lt;0%,0.8,IF(J42=0,1,IF(J42&lt;=5%,1.02,1.04))))))</f>
        <v>0</v>
      </c>
      <c r="L42" s="425">
        <f t="shared" si="30"/>
        <v>0</v>
      </c>
      <c r="M42" s="67"/>
      <c r="N42" s="297">
        <v>79.5</v>
      </c>
      <c r="O42" s="298">
        <v>90</v>
      </c>
      <c r="P42" s="423">
        <f>+N42-O42</f>
        <v>-10.5</v>
      </c>
      <c r="Q42" s="34">
        <f>+P42/O42</f>
        <v>-0.11666666666666667</v>
      </c>
      <c r="R42" s="424">
        <f>IF(Q42&lt;-10%,0,IF(Q42&lt;=-8%,0.3,IF(Q42&lt;=-5%,0.5,IF(Q42&lt;0%,0.8,IF(Q42=0,1,IF(Q42&lt;=5%,1.02,1.04))))))</f>
        <v>0</v>
      </c>
      <c r="S42" s="453">
        <f>+C42*R42</f>
        <v>0</v>
      </c>
      <c r="T42" s="67"/>
      <c r="U42" s="297">
        <v>79.5</v>
      </c>
      <c r="V42" s="298">
        <v>90</v>
      </c>
      <c r="W42" s="423">
        <f>+U42-V42</f>
        <v>-10.5</v>
      </c>
      <c r="X42" s="34">
        <f>+W42/V42</f>
        <v>-0.11666666666666667</v>
      </c>
      <c r="Y42" s="424">
        <f>IF(X42&lt;-10%,0,IF(X42&lt;=-8%,0.3,IF(X42&lt;=-5%,0.5,IF(X42&lt;0%,0.8,IF(X42=0,1,IF(X42&lt;=5%,1.02,1.04))))))</f>
        <v>0</v>
      </c>
      <c r="Z42" s="453">
        <f>+C42*Y42</f>
        <v>0</v>
      </c>
      <c r="AA42" s="138"/>
      <c r="AB42" s="482">
        <f t="shared" si="28"/>
        <v>79.5</v>
      </c>
      <c r="AC42" s="483">
        <f t="shared" si="29"/>
        <v>90</v>
      </c>
      <c r="AD42" s="423">
        <f>+AB42-AC42</f>
        <v>-10.5</v>
      </c>
      <c r="AE42" s="113">
        <f>+AD42/AC42</f>
        <v>-0.11666666666666667</v>
      </c>
      <c r="AF42" s="424">
        <f>IF(AE42&lt;-10%,0,IF(AE42&lt;=-8%,0.3,IF(AE42&lt;=-5%,0.5,IF(AE42&lt;0%,0.8,IF(AE42=0,1,IF(AE42&lt;=5%,1.02,1.04))))))</f>
        <v>0</v>
      </c>
      <c r="AG42" s="425">
        <f>+C42*AF42</f>
        <v>0</v>
      </c>
    </row>
    <row r="43" spans="1:33" s="139" customFormat="1" ht="39.6" customHeight="1" thickBot="1">
      <c r="A43" s="39">
        <v>18</v>
      </c>
      <c r="B43" s="54" t="s">
        <v>42</v>
      </c>
      <c r="C43" s="55">
        <v>2</v>
      </c>
      <c r="D43" s="60" t="s">
        <v>43</v>
      </c>
      <c r="E43" s="312" t="s">
        <v>35</v>
      </c>
      <c r="F43" s="67"/>
      <c r="G43" s="398">
        <v>95.100000000000009</v>
      </c>
      <c r="H43" s="298">
        <v>95</v>
      </c>
      <c r="I43" s="436">
        <f>+G43-H43</f>
        <v>0.10000000000000853</v>
      </c>
      <c r="J43" s="34">
        <f>+I43/H43</f>
        <v>1.0526315789474582E-3</v>
      </c>
      <c r="K43" s="424">
        <f>IF(J43&lt;-10%,0,IF(J43&lt;=-8%,0.3,IF(J43&lt;=-5%,0.5,IF(J43&lt;0%,0.8,IF(J43=0,1,IF(J43&lt;=5%,1.02,1.04))))))</f>
        <v>1.02</v>
      </c>
      <c r="L43" s="425">
        <f t="shared" si="30"/>
        <v>2.04</v>
      </c>
      <c r="M43" s="67"/>
      <c r="N43" s="297">
        <v>95.100000000000009</v>
      </c>
      <c r="O43" s="298">
        <v>95</v>
      </c>
      <c r="P43" s="436">
        <f>+N43-O43</f>
        <v>0.10000000000000853</v>
      </c>
      <c r="Q43" s="34">
        <f>+P43/O43</f>
        <v>1.0526315789474582E-3</v>
      </c>
      <c r="R43" s="424">
        <f>IF(Q43&lt;-10%,0,IF(Q43&lt;=-8%,0.3,IF(Q43&lt;=-5%,0.5,IF(Q43&lt;0%,0.8,IF(Q43=0,1,IF(Q43&lt;=5%,1.02,1.04))))))</f>
        <v>1.02</v>
      </c>
      <c r="S43" s="453">
        <f>+C43*R43</f>
        <v>2.04</v>
      </c>
      <c r="T43" s="67"/>
      <c r="U43" s="297">
        <v>95.100000000000009</v>
      </c>
      <c r="V43" s="298">
        <v>95</v>
      </c>
      <c r="W43" s="436">
        <f>+U43-V43</f>
        <v>0.10000000000000853</v>
      </c>
      <c r="X43" s="34">
        <f>+W43/V43</f>
        <v>1.0526315789474582E-3</v>
      </c>
      <c r="Y43" s="424">
        <f>IF(X43&lt;-10%,0,IF(X43&lt;=-8%,0.3,IF(X43&lt;=-5%,0.5,IF(X43&lt;0%,0.8,IF(X43=0,1,IF(X43&lt;=5%,1.02,1.04))))))</f>
        <v>1.02</v>
      </c>
      <c r="Z43" s="453">
        <f>+C43*Y43</f>
        <v>2.04</v>
      </c>
      <c r="AA43" s="138"/>
      <c r="AB43" s="484">
        <f t="shared" si="28"/>
        <v>95.100000000000009</v>
      </c>
      <c r="AC43" s="485">
        <f t="shared" si="29"/>
        <v>95</v>
      </c>
      <c r="AD43" s="436">
        <f>+AB43-AC43</f>
        <v>0.10000000000000853</v>
      </c>
      <c r="AE43" s="113">
        <f>+AD43/AC43</f>
        <v>1.0526315789474582E-3</v>
      </c>
      <c r="AF43" s="424">
        <f>IF(AE43&lt;-10%,0,IF(AE43&lt;=-8%,0.3,IF(AE43&lt;=-5%,0.5,IF(AE43&lt;0%,0.8,IF(AE43=0,1,IF(AE43&lt;=5%,1.02,1.04))))))</f>
        <v>1.02</v>
      </c>
      <c r="AG43" s="425">
        <f>+C43*AF43</f>
        <v>2.04</v>
      </c>
    </row>
    <row r="44" spans="1:33" s="139" customFormat="1" ht="25.15" customHeight="1" thickBot="1">
      <c r="A44" s="162"/>
      <c r="B44" s="191"/>
      <c r="C44" s="192">
        <f>SUM(C40:C43)</f>
        <v>10</v>
      </c>
      <c r="D44" s="193"/>
      <c r="E44" s="166"/>
      <c r="G44" s="188" t="s">
        <v>158</v>
      </c>
      <c r="H44" s="189"/>
      <c r="I44" s="473"/>
      <c r="J44" s="419">
        <f>L44/C44</f>
        <v>0.75600000000000001</v>
      </c>
      <c r="K44" s="474">
        <f>SUM(K40:K43)</f>
        <v>2.8600000000000003</v>
      </c>
      <c r="L44" s="475">
        <f>SUM(L40:L43)</f>
        <v>7.5600000000000005</v>
      </c>
      <c r="N44" s="188" t="s">
        <v>158</v>
      </c>
      <c r="O44" s="189"/>
      <c r="P44" s="473"/>
      <c r="Q44" s="419">
        <f>S44/C44</f>
        <v>0.75600000000000001</v>
      </c>
      <c r="R44" s="474">
        <f>SUM(R40:R43)</f>
        <v>2.8600000000000003</v>
      </c>
      <c r="S44" s="476">
        <f>SUM(S40:S43)</f>
        <v>7.5600000000000005</v>
      </c>
      <c r="U44" s="188" t="s">
        <v>158</v>
      </c>
      <c r="V44" s="189"/>
      <c r="W44" s="473"/>
      <c r="X44" s="419">
        <f>Z44/C44</f>
        <v>0.75600000000000001</v>
      </c>
      <c r="Y44" s="474">
        <f>SUM(Y40:Y43)</f>
        <v>2.8600000000000003</v>
      </c>
      <c r="Z44" s="476">
        <f>SUM(Z40:Z43)</f>
        <v>7.5600000000000005</v>
      </c>
      <c r="AA44" s="138"/>
      <c r="AB44" s="486" t="s">
        <v>158</v>
      </c>
      <c r="AC44" s="487"/>
      <c r="AD44" s="487"/>
      <c r="AE44" s="429">
        <f>AG44/C44</f>
        <v>0.75600000000000001</v>
      </c>
      <c r="AF44" s="488">
        <f>SUM(AF40:AF43)</f>
        <v>2.8600000000000003</v>
      </c>
      <c r="AG44" s="489">
        <f>SUM(AG40:AG43)</f>
        <v>7.5600000000000005</v>
      </c>
    </row>
    <row r="45" spans="1:33" s="67" customFormat="1" ht="25.15" customHeight="1" thickBot="1">
      <c r="A45" s="140"/>
      <c r="G45" s="33"/>
      <c r="H45" s="33"/>
      <c r="I45" s="33"/>
      <c r="J45" s="33"/>
      <c r="K45" s="33"/>
      <c r="L45" s="86"/>
      <c r="N45" s="33"/>
      <c r="O45" s="33"/>
      <c r="P45" s="33"/>
      <c r="Q45" s="33"/>
      <c r="R45" s="33"/>
      <c r="S45" s="86"/>
      <c r="U45" s="33"/>
      <c r="V45" s="33"/>
      <c r="W45" s="33"/>
      <c r="X45" s="33"/>
      <c r="Y45" s="33"/>
      <c r="Z45" s="86"/>
      <c r="AA45" s="58"/>
      <c r="AB45" s="490"/>
      <c r="AC45" s="451"/>
      <c r="AD45" s="451"/>
      <c r="AE45" s="451"/>
      <c r="AF45" s="451"/>
      <c r="AG45" s="491"/>
    </row>
    <row r="46" spans="1:33" s="18" customFormat="1" ht="25.15" customHeight="1" thickBot="1">
      <c r="A46" s="17"/>
      <c r="B46" s="208"/>
      <c r="C46" s="209">
        <f>+C21+C28+C37+C44</f>
        <v>40</v>
      </c>
      <c r="D46" s="210" t="s">
        <v>203</v>
      </c>
      <c r="E46" s="211"/>
      <c r="F46" s="201"/>
      <c r="G46" s="220" t="s">
        <v>203</v>
      </c>
      <c r="H46" s="217"/>
      <c r="I46" s="217"/>
      <c r="J46" s="218">
        <f>+L46/C46</f>
        <v>0.78949999999999998</v>
      </c>
      <c r="K46" s="219"/>
      <c r="L46" s="221">
        <f>+L21+L28+L37+L44</f>
        <v>31.58</v>
      </c>
      <c r="N46" s="220" t="s">
        <v>203</v>
      </c>
      <c r="O46" s="217"/>
      <c r="P46" s="217"/>
      <c r="Q46" s="218">
        <f>+S46/C46</f>
        <v>0.78949999999999998</v>
      </c>
      <c r="R46" s="219"/>
      <c r="S46" s="221">
        <f>+S21+S28+S37+S44</f>
        <v>31.58</v>
      </c>
      <c r="U46" s="220" t="s">
        <v>203</v>
      </c>
      <c r="V46" s="217"/>
      <c r="W46" s="217"/>
      <c r="X46" s="218">
        <f>+Z46/C46</f>
        <v>0.78949999999999998</v>
      </c>
      <c r="Y46" s="219"/>
      <c r="Z46" s="221">
        <f>+Z21+Z28+Z37+Z44</f>
        <v>31.58</v>
      </c>
      <c r="AA46" s="222"/>
      <c r="AB46" s="212" t="s">
        <v>203</v>
      </c>
      <c r="AC46" s="213"/>
      <c r="AD46" s="213"/>
      <c r="AE46" s="214">
        <f>+AG46/C46</f>
        <v>0.78949999999999998</v>
      </c>
      <c r="AF46" s="215"/>
      <c r="AG46" s="205">
        <f>+AG21+AG28+AG37+AG44</f>
        <v>31.58</v>
      </c>
    </row>
    <row r="47" spans="1:33" s="67" customFormat="1" ht="25.15" customHeight="1" thickBot="1">
      <c r="A47" s="140"/>
    </row>
    <row r="48" spans="1:33" s="18" customFormat="1" ht="25.15" customHeight="1" thickBot="1">
      <c r="A48" s="17"/>
      <c r="B48" s="242" t="s">
        <v>127</v>
      </c>
      <c r="C48" s="5"/>
      <c r="D48" s="4"/>
      <c r="E48" s="26"/>
      <c r="G48" s="696" t="s">
        <v>118</v>
      </c>
      <c r="H48" s="697"/>
      <c r="I48" s="697"/>
      <c r="J48" s="697"/>
      <c r="K48" s="697"/>
      <c r="L48" s="698"/>
      <c r="N48" s="696" t="s">
        <v>118</v>
      </c>
      <c r="O48" s="697"/>
      <c r="P48" s="697"/>
      <c r="Q48" s="697"/>
      <c r="R48" s="697"/>
      <c r="S48" s="698"/>
      <c r="U48" s="696" t="s">
        <v>119</v>
      </c>
      <c r="V48" s="697"/>
      <c r="W48" s="697"/>
      <c r="X48" s="697"/>
      <c r="Y48" s="697"/>
      <c r="Z48" s="698"/>
      <c r="AB48" s="696" t="s">
        <v>120</v>
      </c>
      <c r="AC48" s="697"/>
      <c r="AD48" s="697"/>
      <c r="AE48" s="697"/>
      <c r="AF48" s="697"/>
      <c r="AG48" s="698"/>
    </row>
    <row r="49" spans="1:33" s="18" customFormat="1" ht="25.15" customHeight="1" thickBot="1">
      <c r="A49" s="17"/>
      <c r="B49" s="762" t="s">
        <v>126</v>
      </c>
      <c r="C49" s="762"/>
      <c r="D49" s="762" t="s">
        <v>128</v>
      </c>
      <c r="E49" s="762"/>
      <c r="G49" s="235"/>
      <c r="H49" s="18" t="s">
        <v>113</v>
      </c>
      <c r="I49" s="477">
        <f>J11</f>
        <v>10</v>
      </c>
      <c r="J49" s="96" t="s">
        <v>114</v>
      </c>
      <c r="L49" s="236"/>
      <c r="N49" s="235"/>
      <c r="O49" s="18" t="s">
        <v>113</v>
      </c>
      <c r="P49" s="477">
        <f>Q11</f>
        <v>10</v>
      </c>
      <c r="Q49" s="96" t="s">
        <v>114</v>
      </c>
      <c r="S49" s="236"/>
      <c r="U49" s="235"/>
      <c r="V49" s="18" t="s">
        <v>113</v>
      </c>
      <c r="W49" s="477">
        <f>X11</f>
        <v>10</v>
      </c>
      <c r="X49" s="96" t="s">
        <v>114</v>
      </c>
      <c r="Z49" s="236"/>
      <c r="AB49" s="235"/>
      <c r="AC49" s="18" t="s">
        <v>113</v>
      </c>
      <c r="AD49" s="477">
        <f>AE11</f>
        <v>10</v>
      </c>
      <c r="AE49" s="96" t="s">
        <v>114</v>
      </c>
      <c r="AG49" s="236"/>
    </row>
    <row r="50" spans="1:33" s="18" customFormat="1" ht="18" customHeight="1" thickBot="1">
      <c r="A50" s="17"/>
      <c r="B50" s="759" t="s">
        <v>122</v>
      </c>
      <c r="C50" s="759"/>
      <c r="D50" s="759" t="s">
        <v>123</v>
      </c>
      <c r="E50" s="759"/>
      <c r="F50" s="231"/>
      <c r="G50" s="235"/>
      <c r="I50" s="26"/>
      <c r="J50" s="26"/>
      <c r="L50" s="236"/>
      <c r="N50" s="235"/>
      <c r="P50" s="26"/>
      <c r="Q50" s="26"/>
      <c r="S50" s="236"/>
      <c r="U50" s="235"/>
      <c r="W50" s="26"/>
      <c r="X50" s="26"/>
      <c r="Z50" s="236"/>
      <c r="AB50" s="235"/>
      <c r="AD50" s="26"/>
      <c r="AE50" s="26"/>
      <c r="AG50" s="236"/>
    </row>
    <row r="51" spans="1:33" s="18" customFormat="1" ht="25.15" customHeight="1" thickBot="1">
      <c r="A51" s="17"/>
      <c r="B51" s="759" t="s">
        <v>130</v>
      </c>
      <c r="C51" s="759"/>
      <c r="D51" s="759" t="s">
        <v>124</v>
      </c>
      <c r="E51" s="759"/>
      <c r="F51" s="231"/>
      <c r="G51" s="235"/>
      <c r="H51" s="18" t="s">
        <v>115</v>
      </c>
      <c r="I51" s="478">
        <f>K11</f>
        <v>8.08</v>
      </c>
      <c r="J51" s="26"/>
      <c r="L51" s="236"/>
      <c r="N51" s="235"/>
      <c r="O51" s="18" t="s">
        <v>115</v>
      </c>
      <c r="P51" s="478">
        <f>R11</f>
        <v>8.08</v>
      </c>
      <c r="Q51" s="26"/>
      <c r="S51" s="236"/>
      <c r="U51" s="235"/>
      <c r="V51" s="18" t="s">
        <v>115</v>
      </c>
      <c r="W51" s="478">
        <f>Y11</f>
        <v>8.08</v>
      </c>
      <c r="X51" s="26"/>
      <c r="Z51" s="236"/>
      <c r="AB51" s="235"/>
      <c r="AC51" s="18" t="s">
        <v>115</v>
      </c>
      <c r="AD51" s="478">
        <f>AF11</f>
        <v>8.08</v>
      </c>
      <c r="AE51" s="26"/>
      <c r="AG51" s="236"/>
    </row>
    <row r="52" spans="1:33" ht="19.899999999999999" customHeight="1" thickBot="1">
      <c r="B52" s="759" t="s">
        <v>129</v>
      </c>
      <c r="C52" s="759"/>
      <c r="D52" s="760" t="s">
        <v>125</v>
      </c>
      <c r="E52" s="761"/>
      <c r="F52" s="231"/>
      <c r="G52" s="237"/>
      <c r="I52" s="26"/>
      <c r="J52" s="26"/>
      <c r="L52" s="238"/>
      <c r="N52" s="237"/>
      <c r="P52" s="26"/>
      <c r="Q52" s="26"/>
      <c r="S52" s="238"/>
      <c r="U52" s="237"/>
      <c r="W52" s="26"/>
      <c r="X52" s="26"/>
      <c r="Z52" s="238"/>
      <c r="AB52" s="237"/>
      <c r="AD52" s="26"/>
      <c r="AE52" s="26"/>
      <c r="AG52" s="238"/>
    </row>
    <row r="53" spans="1:33" ht="25.15" customHeight="1" thickBot="1">
      <c r="B53" s="243" t="s">
        <v>131</v>
      </c>
      <c r="C53" s="244"/>
      <c r="D53" s="245"/>
      <c r="E53" s="245"/>
      <c r="F53" s="231"/>
      <c r="G53" s="699" t="s">
        <v>108</v>
      </c>
      <c r="H53" s="700"/>
      <c r="I53" s="246">
        <v>15000</v>
      </c>
      <c r="J53" s="96" t="s">
        <v>239</v>
      </c>
      <c r="L53" s="238"/>
      <c r="N53" s="699" t="s">
        <v>108</v>
      </c>
      <c r="O53" s="700"/>
      <c r="P53" s="246">
        <v>15000</v>
      </c>
      <c r="Q53" s="96" t="s">
        <v>239</v>
      </c>
      <c r="S53" s="238"/>
      <c r="U53" s="699" t="s">
        <v>108</v>
      </c>
      <c r="V53" s="700"/>
      <c r="W53" s="246">
        <v>15000</v>
      </c>
      <c r="X53" s="96" t="s">
        <v>239</v>
      </c>
      <c r="Z53" s="238"/>
      <c r="AB53" s="699" t="s">
        <v>108</v>
      </c>
      <c r="AC53" s="700"/>
      <c r="AD53" s="246">
        <v>15000</v>
      </c>
      <c r="AE53" s="96" t="s">
        <v>239</v>
      </c>
      <c r="AG53" s="238"/>
    </row>
    <row r="54" spans="1:33" ht="16.899999999999999" customHeight="1" thickBot="1">
      <c r="B54" s="763"/>
      <c r="C54" s="763"/>
      <c r="D54" s="763"/>
      <c r="E54" s="763"/>
      <c r="F54" s="231"/>
      <c r="G54" s="237"/>
      <c r="I54" s="26"/>
      <c r="J54" s="26"/>
      <c r="L54" s="238"/>
      <c r="N54" s="237"/>
      <c r="P54" s="26"/>
      <c r="Q54" s="26"/>
      <c r="S54" s="238"/>
      <c r="U54" s="237"/>
      <c r="W54" s="26"/>
      <c r="X54" s="26"/>
      <c r="Z54" s="238"/>
      <c r="AB54" s="237"/>
      <c r="AD54" s="26"/>
      <c r="AE54" s="26"/>
      <c r="AG54" s="238"/>
    </row>
    <row r="55" spans="1:33" ht="25.15" customHeight="1" thickBot="1">
      <c r="C55" s="232"/>
      <c r="D55" s="231"/>
      <c r="E55" s="231"/>
      <c r="F55" s="231"/>
      <c r="G55" s="699" t="s">
        <v>117</v>
      </c>
      <c r="H55" s="700"/>
      <c r="I55" s="479">
        <f>I51/I49</f>
        <v>0.80800000000000005</v>
      </c>
      <c r="J55" s="26"/>
      <c r="L55" s="238"/>
      <c r="N55" s="699" t="s">
        <v>117</v>
      </c>
      <c r="O55" s="700"/>
      <c r="P55" s="479">
        <f>P51/P49</f>
        <v>0.80800000000000005</v>
      </c>
      <c r="Q55" s="26"/>
      <c r="S55" s="238"/>
      <c r="U55" s="699" t="s">
        <v>117</v>
      </c>
      <c r="V55" s="700"/>
      <c r="W55" s="479">
        <f>W51/W49</f>
        <v>0.80800000000000005</v>
      </c>
      <c r="X55" s="26"/>
      <c r="Z55" s="238"/>
      <c r="AB55" s="699" t="s">
        <v>117</v>
      </c>
      <c r="AC55" s="700"/>
      <c r="AD55" s="479">
        <f>AD51/AD49</f>
        <v>0.80800000000000005</v>
      </c>
      <c r="AE55" s="26"/>
      <c r="AG55" s="238"/>
    </row>
    <row r="56" spans="1:33" ht="10.15" customHeight="1" thickBot="1">
      <c r="C56" s="232"/>
      <c r="D56" s="233"/>
      <c r="E56" s="231"/>
      <c r="F56" s="231"/>
      <c r="G56" s="237"/>
      <c r="I56" s="26"/>
      <c r="J56" s="26"/>
      <c r="L56" s="238"/>
      <c r="N56" s="237"/>
      <c r="P56" s="26"/>
      <c r="Q56" s="26"/>
      <c r="S56" s="238"/>
      <c r="U56" s="237"/>
      <c r="W56" s="26"/>
      <c r="X56" s="26"/>
      <c r="Z56" s="238"/>
      <c r="AB56" s="237"/>
      <c r="AD56" s="26"/>
      <c r="AE56" s="26"/>
      <c r="AG56" s="238"/>
    </row>
    <row r="57" spans="1:33" ht="24.6" customHeight="1" thickBot="1">
      <c r="C57" s="232"/>
      <c r="D57" s="233"/>
      <c r="E57" s="231"/>
      <c r="F57" s="231"/>
      <c r="G57" s="699" t="s">
        <v>111</v>
      </c>
      <c r="H57" s="700"/>
      <c r="I57" s="662">
        <f>IF(I55&lt;85%,0,IF(I55&lt;120%,(I53*I55),(I53*120%)))</f>
        <v>0</v>
      </c>
      <c r="J57" s="663">
        <f t="shared" ref="J57" si="31">IF(J55&lt;80%,0,IF(J55&lt;100%,(J53*J55),IF(J55=100%,(J53),IF(J55&lt;=105%,(J53*J55),IF(J55&lt;=150%,(J53*J55),(J53*150%))))))</f>
        <v>0</v>
      </c>
      <c r="L57" s="238"/>
      <c r="N57" s="699" t="s">
        <v>111</v>
      </c>
      <c r="O57" s="700"/>
      <c r="P57" s="662">
        <f>IF(P55&lt;85%,0,IF(P55&lt;120%,(P53*P55),(P53*120%)))</f>
        <v>0</v>
      </c>
      <c r="Q57" s="663">
        <f t="shared" ref="Q57" si="32">IF(Q55&lt;80%,0,IF(Q55&lt;100%,(Q53*Q55),IF(Q55=100%,(Q53),IF(Q55&lt;=105%,(Q53*Q55),IF(Q55&lt;=150%,(Q53*Q55),(Q53*150%))))))</f>
        <v>0</v>
      </c>
      <c r="S57" s="238"/>
      <c r="U57" s="699" t="s">
        <v>111</v>
      </c>
      <c r="V57" s="700"/>
      <c r="W57" s="662">
        <f>IF(W55&lt;85%,0,IF(W55&lt;120%,(W53*W55),(W53*120%)))</f>
        <v>0</v>
      </c>
      <c r="X57" s="663">
        <f t="shared" ref="X57" si="33">IF(X55&lt;80%,0,IF(X55&lt;100%,(X53*X55),IF(X55=100%,(X53),IF(X55&lt;=105%,(X53*X55),IF(X55&lt;=150%,(X53*X55),(X53*150%))))))</f>
        <v>0</v>
      </c>
      <c r="Z57" s="238"/>
      <c r="AB57" s="699" t="s">
        <v>111</v>
      </c>
      <c r="AC57" s="700"/>
      <c r="AD57" s="662">
        <f>IF(AD55&lt;85%,0,IF(AD55&lt;120%,(AD53*AD55),(AD53*120%)))</f>
        <v>0</v>
      </c>
      <c r="AE57" s="663">
        <f t="shared" ref="AE57" si="34">IF(AE55&lt;80%,0,IF(AE55&lt;100%,(AE53*AE55),IF(AE55=100%,(AE53),IF(AE55&lt;=105%,(AE53*AE55),IF(AE55&lt;=150%,(AE53*AE55),(AE53*150%))))))</f>
        <v>0</v>
      </c>
      <c r="AG57" s="238"/>
    </row>
    <row r="58" spans="1:33" ht="24.6" customHeight="1" thickBot="1">
      <c r="C58" s="232"/>
      <c r="D58" s="234"/>
      <c r="E58" s="231"/>
      <c r="F58" s="231"/>
      <c r="G58" s="239"/>
      <c r="H58" s="240"/>
      <c r="I58" s="240"/>
      <c r="J58" s="240"/>
      <c r="K58" s="240"/>
      <c r="L58" s="241"/>
      <c r="N58" s="239"/>
      <c r="O58" s="240"/>
      <c r="P58" s="240"/>
      <c r="Q58" s="240"/>
      <c r="R58" s="240"/>
      <c r="S58" s="241"/>
      <c r="U58" s="239"/>
      <c r="V58" s="240"/>
      <c r="W58" s="240"/>
      <c r="X58" s="240"/>
      <c r="Y58" s="240"/>
      <c r="Z58" s="241"/>
      <c r="AB58" s="239"/>
      <c r="AC58" s="240"/>
      <c r="AD58" s="240"/>
      <c r="AE58" s="240"/>
      <c r="AF58" s="240"/>
      <c r="AG58" s="241"/>
    </row>
    <row r="59" spans="1:33" ht="25.15" customHeight="1">
      <c r="C59" s="232"/>
      <c r="D59" s="234"/>
      <c r="E59" s="231"/>
      <c r="F59" s="231"/>
    </row>
    <row r="60" spans="1:33" ht="25.15" customHeight="1">
      <c r="C60" s="232"/>
      <c r="D60" s="248"/>
      <c r="E60" s="231"/>
      <c r="F60" s="231"/>
    </row>
  </sheetData>
  <mergeCells count="69">
    <mergeCell ref="G57:H57"/>
    <mergeCell ref="I57:J57"/>
    <mergeCell ref="B54:C54"/>
    <mergeCell ref="D54:E54"/>
    <mergeCell ref="N55:O55"/>
    <mergeCell ref="U55:V55"/>
    <mergeCell ref="AB55:AC55"/>
    <mergeCell ref="N48:S48"/>
    <mergeCell ref="U48:Z48"/>
    <mergeCell ref="AB48:AG48"/>
    <mergeCell ref="AB57:AC57"/>
    <mergeCell ref="AD57:AE57"/>
    <mergeCell ref="N57:O57"/>
    <mergeCell ref="P57:Q57"/>
    <mergeCell ref="U57:V57"/>
    <mergeCell ref="W57:X57"/>
    <mergeCell ref="B49:C49"/>
    <mergeCell ref="D49:E49"/>
    <mergeCell ref="B50:C50"/>
    <mergeCell ref="D50:E50"/>
    <mergeCell ref="B51:C51"/>
    <mergeCell ref="D51:E51"/>
    <mergeCell ref="B52:C52"/>
    <mergeCell ref="D52:E52"/>
    <mergeCell ref="N53:O53"/>
    <mergeCell ref="U53:V53"/>
    <mergeCell ref="AB53:AC53"/>
    <mergeCell ref="B13:E13"/>
    <mergeCell ref="U10:W10"/>
    <mergeCell ref="AB10:AD10"/>
    <mergeCell ref="N10:P10"/>
    <mergeCell ref="U13:Z13"/>
    <mergeCell ref="AB13:AG13"/>
    <mergeCell ref="U11:W11"/>
    <mergeCell ref="AB11:AD11"/>
    <mergeCell ref="N11:P11"/>
    <mergeCell ref="N13:S13"/>
    <mergeCell ref="U6:W6"/>
    <mergeCell ref="AB6:AD6"/>
    <mergeCell ref="N6:P6"/>
    <mergeCell ref="AB4:AG5"/>
    <mergeCell ref="T4:Z4"/>
    <mergeCell ref="AA4:AA12"/>
    <mergeCell ref="U5:Z5"/>
    <mergeCell ref="U9:W9"/>
    <mergeCell ref="AB9:AD9"/>
    <mergeCell ref="N9:P9"/>
    <mergeCell ref="U7:W7"/>
    <mergeCell ref="AB7:AD7"/>
    <mergeCell ref="N7:P7"/>
    <mergeCell ref="U8:W8"/>
    <mergeCell ref="AB8:AD8"/>
    <mergeCell ref="B5:E6"/>
    <mergeCell ref="B8:E11"/>
    <mergeCell ref="B7:E7"/>
    <mergeCell ref="M4:S4"/>
    <mergeCell ref="N5:S5"/>
    <mergeCell ref="G6:I6"/>
    <mergeCell ref="G7:I7"/>
    <mergeCell ref="G8:I8"/>
    <mergeCell ref="N8:P8"/>
    <mergeCell ref="G9:I9"/>
    <mergeCell ref="G10:I10"/>
    <mergeCell ref="G48:L48"/>
    <mergeCell ref="G53:H53"/>
    <mergeCell ref="G55:H55"/>
    <mergeCell ref="G5:L5"/>
    <mergeCell ref="G11:I11"/>
    <mergeCell ref="G13:L13"/>
  </mergeCells>
  <conditionalFormatting sqref="I31:I33">
    <cfRule type="cellIs" dxfId="102" priority="10" operator="lessThan">
      <formula>#REF!</formula>
    </cfRule>
  </conditionalFormatting>
  <conditionalFormatting sqref="I34:I35">
    <cfRule type="cellIs" dxfId="101" priority="4" operator="lessThan">
      <formula>0</formula>
    </cfRule>
    <cfRule type="cellIs" dxfId="100" priority="6" operator="lessThan">
      <formula>#REF!</formula>
    </cfRule>
  </conditionalFormatting>
  <conditionalFormatting sqref="I31:J33">
    <cfRule type="cellIs" dxfId="99" priority="8" operator="lessThan">
      <formula>0</formula>
    </cfRule>
  </conditionalFormatting>
  <conditionalFormatting sqref="J17:J20">
    <cfRule type="cellIs" dxfId="98" priority="12" operator="lessThan">
      <formula>0</formula>
    </cfRule>
  </conditionalFormatting>
  <conditionalFormatting sqref="J24:J27">
    <cfRule type="cellIs" dxfId="97" priority="2" operator="lessThan">
      <formula>0</formula>
    </cfRule>
  </conditionalFormatting>
  <conditionalFormatting sqref="J34:J36">
    <cfRule type="cellIs" dxfId="96" priority="5" operator="lessThan">
      <formula>0</formula>
    </cfRule>
  </conditionalFormatting>
  <conditionalFormatting sqref="J40:J43">
    <cfRule type="cellIs" dxfId="95" priority="14" operator="lessThan">
      <formula>0</formula>
    </cfRule>
  </conditionalFormatting>
  <conditionalFormatting sqref="K17:K18">
    <cfRule type="colorScale" priority="36">
      <colorScale>
        <cfvo type="num" val="0"/>
        <cfvo type="num" val="0.5"/>
        <cfvo type="num" val="1"/>
        <color rgb="FFF8696B"/>
        <color rgb="FFFFEB84"/>
        <color rgb="FF63BE7B"/>
      </colorScale>
    </cfRule>
  </conditionalFormatting>
  <conditionalFormatting sqref="K19">
    <cfRule type="colorScale" priority="24">
      <colorScale>
        <cfvo type="num" val="0"/>
        <cfvo type="num" val="0.5"/>
        <cfvo type="num" val="1"/>
        <color rgb="FFF8696B"/>
        <color rgb="FFFFEB84"/>
        <color rgb="FF63BE7B"/>
      </colorScale>
    </cfRule>
  </conditionalFormatting>
  <conditionalFormatting sqref="K20">
    <cfRule type="colorScale" priority="11">
      <colorScale>
        <cfvo type="num" val="0"/>
        <cfvo type="num" val="0.5"/>
        <cfvo type="num" val="1"/>
        <color rgb="FFF8696B"/>
        <color rgb="FFFFEB84"/>
        <color rgb="FF63BE7B"/>
      </colorScale>
    </cfRule>
  </conditionalFormatting>
  <conditionalFormatting sqref="K24">
    <cfRule type="colorScale" priority="31">
      <colorScale>
        <cfvo type="num" val="0"/>
        <cfvo type="num" val="0.5"/>
        <cfvo type="num" val="1"/>
        <color rgb="FFF8696B"/>
        <color rgb="FFFFEB84"/>
        <color rgb="FF63BE7B"/>
      </colorScale>
    </cfRule>
  </conditionalFormatting>
  <conditionalFormatting sqref="K25">
    <cfRule type="colorScale" priority="35">
      <colorScale>
        <cfvo type="num" val="0"/>
        <cfvo type="num" val="0.5"/>
        <cfvo type="num" val="1"/>
        <color rgb="FFF8696B"/>
        <color rgb="FFFFEB84"/>
        <color rgb="FF63BE7B"/>
      </colorScale>
    </cfRule>
  </conditionalFormatting>
  <conditionalFormatting sqref="K26">
    <cfRule type="colorScale" priority="1">
      <colorScale>
        <cfvo type="num" val="0"/>
        <cfvo type="num" val="0.5"/>
        <cfvo type="num" val="1"/>
        <color rgb="FFF8696B"/>
        <color rgb="FFFFEB84"/>
        <color rgb="FF63BE7B"/>
      </colorScale>
    </cfRule>
  </conditionalFormatting>
  <conditionalFormatting sqref="K27">
    <cfRule type="colorScale" priority="34">
      <colorScale>
        <cfvo type="num" val="0"/>
        <cfvo type="num" val="0.5"/>
        <cfvo type="num" val="1"/>
        <color rgb="FFF8696B"/>
        <color rgb="FFFFEB84"/>
        <color rgb="FF63BE7B"/>
      </colorScale>
    </cfRule>
  </conditionalFormatting>
  <conditionalFormatting sqref="K31">
    <cfRule type="colorScale" priority="33">
      <colorScale>
        <cfvo type="num" val="0"/>
        <cfvo type="num" val="0.5"/>
        <cfvo type="num" val="1"/>
        <color rgb="FFF8696B"/>
        <color rgb="FFFFEB84"/>
        <color rgb="FF63BE7B"/>
      </colorScale>
    </cfRule>
  </conditionalFormatting>
  <conditionalFormatting sqref="K32:K33">
    <cfRule type="colorScale" priority="7">
      <colorScale>
        <cfvo type="num" val="0"/>
        <cfvo type="num" val="0.5"/>
        <cfvo type="num" val="1"/>
        <color rgb="FFF8696B"/>
        <color rgb="FFFFEB84"/>
        <color rgb="FF63BE7B"/>
      </colorScale>
    </cfRule>
  </conditionalFormatting>
  <conditionalFormatting sqref="K34:K35">
    <cfRule type="colorScale" priority="3">
      <colorScale>
        <cfvo type="num" val="0"/>
        <cfvo type="num" val="0.5"/>
        <cfvo type="num" val="1"/>
        <color rgb="FFF8696B"/>
        <color rgb="FFFFEB84"/>
        <color rgb="FF63BE7B"/>
      </colorScale>
    </cfRule>
  </conditionalFormatting>
  <conditionalFormatting sqref="K36">
    <cfRule type="colorScale" priority="29">
      <colorScale>
        <cfvo type="num" val="0"/>
        <cfvo type="num" val="0.5"/>
        <cfvo type="num" val="1"/>
        <color rgb="FFF8696B"/>
        <color rgb="FFFFEB84"/>
        <color rgb="FF63BE7B"/>
      </colorScale>
    </cfRule>
  </conditionalFormatting>
  <conditionalFormatting sqref="K40">
    <cfRule type="colorScale" priority="25">
      <colorScale>
        <cfvo type="num" val="0"/>
        <cfvo type="num" val="0.5"/>
        <cfvo type="num" val="1"/>
        <color rgb="FFF8696B"/>
        <color rgb="FFFFEB84"/>
        <color rgb="FF63BE7B"/>
      </colorScale>
    </cfRule>
    <cfRule type="colorScale" priority="28">
      <colorScale>
        <cfvo type="num" val="0"/>
        <cfvo type="num" val="0.5"/>
        <cfvo type="num" val="1"/>
        <color rgb="FFF8696B"/>
        <color rgb="FFFFEB84"/>
        <color rgb="FF63BE7B"/>
      </colorScale>
    </cfRule>
  </conditionalFormatting>
  <conditionalFormatting sqref="K41">
    <cfRule type="colorScale" priority="17">
      <colorScale>
        <cfvo type="num" val="0"/>
        <cfvo type="num" val="0.5"/>
        <cfvo type="num" val="1"/>
        <color rgb="FFF8696B"/>
        <color rgb="FFFFEB84"/>
        <color rgb="FF63BE7B"/>
      </colorScale>
    </cfRule>
    <cfRule type="colorScale" priority="20">
      <colorScale>
        <cfvo type="num" val="0"/>
        <cfvo type="num" val="0.5"/>
        <cfvo type="num" val="1"/>
        <color rgb="FFF8696B"/>
        <color rgb="FFFFEB84"/>
        <color rgb="FF63BE7B"/>
      </colorScale>
    </cfRule>
  </conditionalFormatting>
  <conditionalFormatting sqref="K42">
    <cfRule type="colorScale" priority="13">
      <colorScale>
        <cfvo type="num" val="0"/>
        <cfvo type="num" val="0.5"/>
        <cfvo type="num" val="1"/>
        <color rgb="FFF8696B"/>
        <color rgb="FFFFEB84"/>
        <color rgb="FF63BE7B"/>
      </colorScale>
    </cfRule>
    <cfRule type="colorScale" priority="16">
      <colorScale>
        <cfvo type="num" val="0"/>
        <cfvo type="num" val="0.5"/>
        <cfvo type="num" val="1"/>
        <color rgb="FFF8696B"/>
        <color rgb="FFFFEB84"/>
        <color rgb="FF63BE7B"/>
      </colorScale>
    </cfRule>
  </conditionalFormatting>
  <conditionalFormatting sqref="K43">
    <cfRule type="colorScale" priority="22">
      <colorScale>
        <cfvo type="num" val="0"/>
        <cfvo type="num" val="0.5"/>
        <cfvo type="num" val="1"/>
        <color rgb="FFF8696B"/>
        <color rgb="FFFFEB84"/>
        <color rgb="FF63BE7B"/>
      </colorScale>
    </cfRule>
  </conditionalFormatting>
  <conditionalFormatting sqref="M19:M20">
    <cfRule type="colorScale" priority="661">
      <colorScale>
        <cfvo type="num" val="0"/>
        <cfvo type="num" val="0.5"/>
        <cfvo type="num" val="1"/>
        <color rgb="FFF8696B"/>
        <color rgb="FFFFEB84"/>
        <color rgb="FF63BE7B"/>
      </colorScale>
    </cfRule>
  </conditionalFormatting>
  <conditionalFormatting sqref="M21">
    <cfRule type="colorScale" priority="707">
      <colorScale>
        <cfvo type="num" val="0"/>
        <cfvo type="num" val="0.5"/>
        <cfvo type="num" val="1"/>
        <color rgb="FFF8696B"/>
        <color rgb="FFFFEB84"/>
        <color rgb="FF63BE7B"/>
      </colorScale>
    </cfRule>
  </conditionalFormatting>
  <conditionalFormatting sqref="M36">
    <cfRule type="colorScale" priority="675">
      <colorScale>
        <cfvo type="num" val="0"/>
        <cfvo type="num" val="0.5"/>
        <cfvo type="num" val="1"/>
        <color rgb="FFF8696B"/>
        <color rgb="FFFFEB84"/>
        <color rgb="FF63BE7B"/>
      </colorScale>
    </cfRule>
  </conditionalFormatting>
  <conditionalFormatting sqref="M40">
    <cfRule type="colorScale" priority="669">
      <colorScale>
        <cfvo type="num" val="0"/>
        <cfvo type="num" val="0.5"/>
        <cfvo type="num" val="1"/>
        <color rgb="FFF8696B"/>
        <color rgb="FFFFEB84"/>
        <color rgb="FF63BE7B"/>
      </colorScale>
    </cfRule>
  </conditionalFormatting>
  <conditionalFormatting sqref="M42">
    <cfRule type="colorScale" priority="646">
      <colorScale>
        <cfvo type="num" val="0"/>
        <cfvo type="num" val="0.5"/>
        <cfvo type="num" val="1"/>
        <color rgb="FFF8696B"/>
        <color rgb="FFFFEB84"/>
        <color rgb="FF63BE7B"/>
      </colorScale>
    </cfRule>
  </conditionalFormatting>
  <conditionalFormatting sqref="M43">
    <cfRule type="colorScale" priority="658">
      <colorScale>
        <cfvo type="num" val="0"/>
        <cfvo type="num" val="0.5"/>
        <cfvo type="num" val="1"/>
        <color rgb="FFF8696B"/>
        <color rgb="FFFFEB84"/>
        <color rgb="FF63BE7B"/>
      </colorScale>
    </cfRule>
  </conditionalFormatting>
  <conditionalFormatting sqref="P31">
    <cfRule type="cellIs" dxfId="94" priority="691" operator="lessThan">
      <formula>#REF!</formula>
    </cfRule>
  </conditionalFormatting>
  <conditionalFormatting sqref="P32:P33">
    <cfRule type="cellIs" dxfId="93" priority="249" operator="lessThan">
      <formula>#REF!</formula>
    </cfRule>
  </conditionalFormatting>
  <conditionalFormatting sqref="P34:P35">
    <cfRule type="cellIs" dxfId="92" priority="148" operator="lessThan">
      <formula>0</formula>
    </cfRule>
    <cfRule type="cellIs" dxfId="91" priority="150" operator="lessThan">
      <formula>#REF!</formula>
    </cfRule>
  </conditionalFormatting>
  <conditionalFormatting sqref="P31:Q33">
    <cfRule type="cellIs" dxfId="90" priority="247" operator="lessThan">
      <formula>0</formula>
    </cfRule>
  </conditionalFormatting>
  <conditionalFormatting sqref="Q17:Q20">
    <cfRule type="cellIs" dxfId="89" priority="369" operator="lessThan">
      <formula>0</formula>
    </cfRule>
  </conditionalFormatting>
  <conditionalFormatting sqref="Q24:Q27">
    <cfRule type="cellIs" dxfId="88" priority="96" operator="lessThan">
      <formula>0</formula>
    </cfRule>
  </conditionalFormatting>
  <conditionalFormatting sqref="Q34:Q36">
    <cfRule type="cellIs" dxfId="87" priority="149" operator="lessThan">
      <formula>0</formula>
    </cfRule>
  </conditionalFormatting>
  <conditionalFormatting sqref="Q40:Q43">
    <cfRule type="cellIs" dxfId="86" priority="639" operator="lessThan">
      <formula>0</formula>
    </cfRule>
  </conditionalFormatting>
  <conditionalFormatting sqref="R17:R18">
    <cfRule type="colorScale" priority="687">
      <colorScale>
        <cfvo type="num" val="0"/>
        <cfvo type="num" val="0.5"/>
        <cfvo type="num" val="1"/>
        <color rgb="FFF8696B"/>
        <color rgb="FFFFEB84"/>
        <color rgb="FF63BE7B"/>
      </colorScale>
    </cfRule>
  </conditionalFormatting>
  <conditionalFormatting sqref="R19">
    <cfRule type="colorScale" priority="660">
      <colorScale>
        <cfvo type="num" val="0"/>
        <cfvo type="num" val="0.5"/>
        <cfvo type="num" val="1"/>
        <color rgb="FFF8696B"/>
        <color rgb="FFFFEB84"/>
        <color rgb="FF63BE7B"/>
      </colorScale>
    </cfRule>
  </conditionalFormatting>
  <conditionalFormatting sqref="R20">
    <cfRule type="colorScale" priority="368">
      <colorScale>
        <cfvo type="num" val="0"/>
        <cfvo type="num" val="0.5"/>
        <cfvo type="num" val="1"/>
        <color rgb="FFF8696B"/>
        <color rgb="FFFFEB84"/>
        <color rgb="FF63BE7B"/>
      </colorScale>
    </cfRule>
  </conditionalFormatting>
  <conditionalFormatting sqref="R24">
    <cfRule type="colorScale" priority="676">
      <colorScale>
        <cfvo type="num" val="0"/>
        <cfvo type="num" val="0.5"/>
        <cfvo type="num" val="1"/>
        <color rgb="FFF8696B"/>
        <color rgb="FFFFEB84"/>
        <color rgb="FF63BE7B"/>
      </colorScale>
    </cfRule>
  </conditionalFormatting>
  <conditionalFormatting sqref="R25">
    <cfRule type="colorScale" priority="686">
      <colorScale>
        <cfvo type="num" val="0"/>
        <cfvo type="num" val="0.5"/>
        <cfvo type="num" val="1"/>
        <color rgb="FFF8696B"/>
        <color rgb="FFFFEB84"/>
        <color rgb="FF63BE7B"/>
      </colorScale>
    </cfRule>
  </conditionalFormatting>
  <conditionalFormatting sqref="R26">
    <cfRule type="colorScale" priority="95">
      <colorScale>
        <cfvo type="num" val="0"/>
        <cfvo type="num" val="0.5"/>
        <cfvo type="num" val="1"/>
        <color rgb="FFF8696B"/>
        <color rgb="FFFFEB84"/>
        <color rgb="FF63BE7B"/>
      </colorScale>
    </cfRule>
  </conditionalFormatting>
  <conditionalFormatting sqref="R27">
    <cfRule type="colorScale" priority="685">
      <colorScale>
        <cfvo type="num" val="0"/>
        <cfvo type="num" val="0.5"/>
        <cfvo type="num" val="1"/>
        <color rgb="FFF8696B"/>
        <color rgb="FFFFEB84"/>
        <color rgb="FF63BE7B"/>
      </colorScale>
    </cfRule>
  </conditionalFormatting>
  <conditionalFormatting sqref="R31">
    <cfRule type="colorScale" priority="684">
      <colorScale>
        <cfvo type="num" val="0"/>
        <cfvo type="num" val="0.5"/>
        <cfvo type="num" val="1"/>
        <color rgb="FFF8696B"/>
        <color rgb="FFFFEB84"/>
        <color rgb="FF63BE7B"/>
      </colorScale>
    </cfRule>
  </conditionalFormatting>
  <conditionalFormatting sqref="R32:R33">
    <cfRule type="colorScale" priority="246">
      <colorScale>
        <cfvo type="num" val="0"/>
        <cfvo type="num" val="0.5"/>
        <cfvo type="num" val="1"/>
        <color rgb="FFF8696B"/>
        <color rgb="FFFFEB84"/>
        <color rgb="FF63BE7B"/>
      </colorScale>
    </cfRule>
  </conditionalFormatting>
  <conditionalFormatting sqref="R34:R35">
    <cfRule type="colorScale" priority="147">
      <colorScale>
        <cfvo type="num" val="0"/>
        <cfvo type="num" val="0.5"/>
        <cfvo type="num" val="1"/>
        <color rgb="FFF8696B"/>
        <color rgb="FFFFEB84"/>
        <color rgb="FF63BE7B"/>
      </colorScale>
    </cfRule>
  </conditionalFormatting>
  <conditionalFormatting sqref="R36">
    <cfRule type="colorScale" priority="670">
      <colorScale>
        <cfvo type="num" val="0"/>
        <cfvo type="num" val="0.5"/>
        <cfvo type="num" val="1"/>
        <color rgb="FFF8696B"/>
        <color rgb="FFFFEB84"/>
        <color rgb="FF63BE7B"/>
      </colorScale>
    </cfRule>
  </conditionalFormatting>
  <conditionalFormatting sqref="R40">
    <cfRule type="colorScale" priority="662">
      <colorScale>
        <cfvo type="num" val="0"/>
        <cfvo type="num" val="0.5"/>
        <cfvo type="num" val="1"/>
        <color rgb="FFF8696B"/>
        <color rgb="FFFFEB84"/>
        <color rgb="FF63BE7B"/>
      </colorScale>
    </cfRule>
    <cfRule type="colorScale" priority="665">
      <colorScale>
        <cfvo type="num" val="0"/>
        <cfvo type="num" val="0.5"/>
        <cfvo type="num" val="1"/>
        <color rgb="FFF8696B"/>
        <color rgb="FFFFEB84"/>
        <color rgb="FF63BE7B"/>
      </colorScale>
    </cfRule>
  </conditionalFormatting>
  <conditionalFormatting sqref="M41 R41">
    <cfRule type="colorScale" priority="652">
      <colorScale>
        <cfvo type="num" val="0"/>
        <cfvo type="num" val="0.5"/>
        <cfvo type="num" val="1"/>
        <color rgb="FFF8696B"/>
        <color rgb="FFFFEB84"/>
        <color rgb="FF63BE7B"/>
      </colorScale>
    </cfRule>
  </conditionalFormatting>
  <conditionalFormatting sqref="R41">
    <cfRule type="colorScale" priority="647">
      <colorScale>
        <cfvo type="num" val="0"/>
        <cfvo type="num" val="0.5"/>
        <cfvo type="num" val="1"/>
        <color rgb="FFF8696B"/>
        <color rgb="FFFFEB84"/>
        <color rgb="FF63BE7B"/>
      </colorScale>
    </cfRule>
  </conditionalFormatting>
  <conditionalFormatting sqref="R42">
    <cfRule type="colorScale" priority="638">
      <colorScale>
        <cfvo type="num" val="0"/>
        <cfvo type="num" val="0.5"/>
        <cfvo type="num" val="1"/>
        <color rgb="FFF8696B"/>
        <color rgb="FFFFEB84"/>
        <color rgb="FF63BE7B"/>
      </colorScale>
    </cfRule>
    <cfRule type="colorScale" priority="641">
      <colorScale>
        <cfvo type="num" val="0"/>
        <cfvo type="num" val="0.5"/>
        <cfvo type="num" val="1"/>
        <color rgb="FFF8696B"/>
        <color rgb="FFFFEB84"/>
        <color rgb="FF63BE7B"/>
      </colorScale>
    </cfRule>
  </conditionalFormatting>
  <conditionalFormatting sqref="R43">
    <cfRule type="colorScale" priority="654">
      <colorScale>
        <cfvo type="num" val="0"/>
        <cfvo type="num" val="0.5"/>
        <cfvo type="num" val="1"/>
        <color rgb="FFF8696B"/>
        <color rgb="FFFFEB84"/>
        <color rgb="FF63BE7B"/>
      </colorScale>
    </cfRule>
  </conditionalFormatting>
  <conditionalFormatting sqref="T17:T18 T21">
    <cfRule type="colorScale" priority="589">
      <colorScale>
        <cfvo type="num" val="0"/>
        <cfvo type="num" val="0.5"/>
        <cfvo type="num" val="1"/>
        <color rgb="FFF8696B"/>
        <color rgb="FFFFEB84"/>
        <color rgb="FF63BE7B"/>
      </colorScale>
    </cfRule>
  </conditionalFormatting>
  <conditionalFormatting sqref="T19:T20">
    <cfRule type="colorScale" priority="529">
      <colorScale>
        <cfvo type="num" val="0"/>
        <cfvo type="num" val="0.5"/>
        <cfvo type="num" val="1"/>
        <color rgb="FFF8696B"/>
        <color rgb="FFFFEB84"/>
        <color rgb="FF63BE7B"/>
      </colorScale>
    </cfRule>
  </conditionalFormatting>
  <conditionalFormatting sqref="T36">
    <cfRule type="colorScale" priority="547">
      <colorScale>
        <cfvo type="num" val="0"/>
        <cfvo type="num" val="0.5"/>
        <cfvo type="num" val="1"/>
        <color rgb="FFF8696B"/>
        <color rgb="FFFFEB84"/>
        <color rgb="FF63BE7B"/>
      </colorScale>
    </cfRule>
  </conditionalFormatting>
  <conditionalFormatting sqref="T40">
    <cfRule type="colorScale" priority="537">
      <colorScale>
        <cfvo type="num" val="0"/>
        <cfvo type="num" val="0.5"/>
        <cfvo type="num" val="1"/>
        <color rgb="FFF8696B"/>
        <color rgb="FFFFEB84"/>
        <color rgb="FF63BE7B"/>
      </colorScale>
    </cfRule>
  </conditionalFormatting>
  <conditionalFormatting sqref="T42">
    <cfRule type="colorScale" priority="516">
      <colorScale>
        <cfvo type="num" val="0"/>
        <cfvo type="num" val="0.5"/>
        <cfvo type="num" val="1"/>
        <color rgb="FFF8696B"/>
        <color rgb="FFFFEB84"/>
        <color rgb="FF63BE7B"/>
      </colorScale>
    </cfRule>
  </conditionalFormatting>
  <conditionalFormatting sqref="T43">
    <cfRule type="colorScale" priority="528">
      <colorScale>
        <cfvo type="num" val="0"/>
        <cfvo type="num" val="0.5"/>
        <cfvo type="num" val="1"/>
        <color rgb="FFF8696B"/>
        <color rgb="FFFFEB84"/>
        <color rgb="FF63BE7B"/>
      </colorScale>
    </cfRule>
  </conditionalFormatting>
  <conditionalFormatting sqref="W31:W33">
    <cfRule type="cellIs" dxfId="85" priority="561" operator="lessThan">
      <formula>#REF!</formula>
    </cfRule>
  </conditionalFormatting>
  <conditionalFormatting sqref="W34:W35">
    <cfRule type="cellIs" dxfId="84" priority="128" operator="lessThan">
      <formula>0</formula>
    </cfRule>
    <cfRule type="cellIs" dxfId="83" priority="130" operator="lessThan">
      <formula>#REF!</formula>
    </cfRule>
  </conditionalFormatting>
  <conditionalFormatting sqref="W31:X33">
    <cfRule type="cellIs" dxfId="82" priority="559" operator="lessThan">
      <formula>0</formula>
    </cfRule>
  </conditionalFormatting>
  <conditionalFormatting sqref="X17:X20">
    <cfRule type="cellIs" dxfId="81" priority="329" operator="lessThan">
      <formula>0</formula>
    </cfRule>
  </conditionalFormatting>
  <conditionalFormatting sqref="X24:X27">
    <cfRule type="cellIs" dxfId="80" priority="94" operator="lessThan">
      <formula>0</formula>
    </cfRule>
  </conditionalFormatting>
  <conditionalFormatting sqref="X34:X36">
    <cfRule type="cellIs" dxfId="79" priority="129" operator="lessThan">
      <formula>0</formula>
    </cfRule>
  </conditionalFormatting>
  <conditionalFormatting sqref="X40:X43">
    <cfRule type="cellIs" dxfId="78" priority="509" operator="lessThan">
      <formula>0</formula>
    </cfRule>
  </conditionalFormatting>
  <conditionalFormatting sqref="Y17">
    <cfRule type="colorScale" priority="334">
      <colorScale>
        <cfvo type="num" val="0"/>
        <cfvo type="num" val="0.5"/>
        <cfvo type="num" val="1"/>
        <color rgb="FFF8696B"/>
        <color rgb="FFFFEB84"/>
        <color rgb="FF63BE7B"/>
      </colorScale>
    </cfRule>
  </conditionalFormatting>
  <conditionalFormatting sqref="Y18">
    <cfRule type="colorScale" priority="331">
      <colorScale>
        <cfvo type="num" val="0"/>
        <cfvo type="num" val="0.5"/>
        <cfvo type="num" val="1"/>
        <color rgb="FFF8696B"/>
        <color rgb="FFFFEB84"/>
        <color rgb="FF63BE7B"/>
      </colorScale>
    </cfRule>
  </conditionalFormatting>
  <conditionalFormatting sqref="Y19">
    <cfRule type="colorScale" priority="333">
      <colorScale>
        <cfvo type="num" val="0"/>
        <cfvo type="num" val="0.5"/>
        <cfvo type="num" val="1"/>
        <color rgb="FFF8696B"/>
        <color rgb="FFFFEB84"/>
        <color rgb="FF63BE7B"/>
      </colorScale>
    </cfRule>
  </conditionalFormatting>
  <conditionalFormatting sqref="Y20">
    <cfRule type="colorScale" priority="328">
      <colorScale>
        <cfvo type="num" val="0"/>
        <cfvo type="num" val="0.5"/>
        <cfvo type="num" val="1"/>
        <color rgb="FFF8696B"/>
        <color rgb="FFFFEB84"/>
        <color rgb="FF63BE7B"/>
      </colorScale>
    </cfRule>
  </conditionalFormatting>
  <conditionalFormatting sqref="Y24">
    <cfRule type="colorScale" priority="548">
      <colorScale>
        <cfvo type="num" val="0"/>
        <cfvo type="num" val="0.5"/>
        <cfvo type="num" val="1"/>
        <color rgb="FFF8696B"/>
        <color rgb="FFFFEB84"/>
        <color rgb="FF63BE7B"/>
      </colorScale>
    </cfRule>
  </conditionalFormatting>
  <conditionalFormatting sqref="Y25">
    <cfRule type="colorScale" priority="558">
      <colorScale>
        <cfvo type="num" val="0"/>
        <cfvo type="num" val="0.5"/>
        <cfvo type="num" val="1"/>
        <color rgb="FFF8696B"/>
        <color rgb="FFFFEB84"/>
        <color rgb="FF63BE7B"/>
      </colorScale>
    </cfRule>
  </conditionalFormatting>
  <conditionalFormatting sqref="Y26">
    <cfRule type="colorScale" priority="93">
      <colorScale>
        <cfvo type="num" val="0"/>
        <cfvo type="num" val="0.5"/>
        <cfvo type="num" val="1"/>
        <color rgb="FFF8696B"/>
        <color rgb="FFFFEB84"/>
        <color rgb="FF63BE7B"/>
      </colorScale>
    </cfRule>
  </conditionalFormatting>
  <conditionalFormatting sqref="Y27">
    <cfRule type="colorScale" priority="557">
      <colorScale>
        <cfvo type="num" val="0"/>
        <cfvo type="num" val="0.5"/>
        <cfvo type="num" val="1"/>
        <color rgb="FFF8696B"/>
        <color rgb="FFFFEB84"/>
        <color rgb="FF63BE7B"/>
      </colorScale>
    </cfRule>
  </conditionalFormatting>
  <conditionalFormatting sqref="Y31:Y33">
    <cfRule type="colorScale" priority="556">
      <colorScale>
        <cfvo type="num" val="0"/>
        <cfvo type="num" val="0.5"/>
        <cfvo type="num" val="1"/>
        <color rgb="FFF8696B"/>
        <color rgb="FFFFEB84"/>
        <color rgb="FF63BE7B"/>
      </colorScale>
    </cfRule>
  </conditionalFormatting>
  <conditionalFormatting sqref="Y34:Y35">
    <cfRule type="colorScale" priority="127">
      <colorScale>
        <cfvo type="num" val="0"/>
        <cfvo type="num" val="0.5"/>
        <cfvo type="num" val="1"/>
        <color rgb="FFF8696B"/>
        <color rgb="FFFFEB84"/>
        <color rgb="FF63BE7B"/>
      </colorScale>
    </cfRule>
  </conditionalFormatting>
  <conditionalFormatting sqref="Y36">
    <cfRule type="colorScale" priority="538">
      <colorScale>
        <cfvo type="num" val="0"/>
        <cfvo type="num" val="0.5"/>
        <cfvo type="num" val="1"/>
        <color rgb="FFF8696B"/>
        <color rgb="FFFFEB84"/>
        <color rgb="FF63BE7B"/>
      </colorScale>
    </cfRule>
  </conditionalFormatting>
  <conditionalFormatting sqref="Y40">
    <cfRule type="colorScale" priority="530">
      <colorScale>
        <cfvo type="num" val="0"/>
        <cfvo type="num" val="0.5"/>
        <cfvo type="num" val="1"/>
        <color rgb="FFF8696B"/>
        <color rgb="FFFFEB84"/>
        <color rgb="FF63BE7B"/>
      </colorScale>
    </cfRule>
    <cfRule type="colorScale" priority="533">
      <colorScale>
        <cfvo type="num" val="0"/>
        <cfvo type="num" val="0.5"/>
        <cfvo type="num" val="1"/>
        <color rgb="FFF8696B"/>
        <color rgb="FFFFEB84"/>
        <color rgb="FF63BE7B"/>
      </colorScale>
    </cfRule>
  </conditionalFormatting>
  <conditionalFormatting sqref="Y41 T41">
    <cfRule type="colorScale" priority="522">
      <colorScale>
        <cfvo type="num" val="0"/>
        <cfvo type="num" val="0.5"/>
        <cfvo type="num" val="1"/>
        <color rgb="FFF8696B"/>
        <color rgb="FFFFEB84"/>
        <color rgb="FF63BE7B"/>
      </colorScale>
    </cfRule>
  </conditionalFormatting>
  <conditionalFormatting sqref="Y41">
    <cfRule type="colorScale" priority="517">
      <colorScale>
        <cfvo type="num" val="0"/>
        <cfvo type="num" val="0.5"/>
        <cfvo type="num" val="1"/>
        <color rgb="FFF8696B"/>
        <color rgb="FFFFEB84"/>
        <color rgb="FF63BE7B"/>
      </colorScale>
    </cfRule>
  </conditionalFormatting>
  <conditionalFormatting sqref="Y42">
    <cfRule type="colorScale" priority="508">
      <colorScale>
        <cfvo type="num" val="0"/>
        <cfvo type="num" val="0.5"/>
        <cfvo type="num" val="1"/>
        <color rgb="FFF8696B"/>
        <color rgb="FFFFEB84"/>
        <color rgb="FF63BE7B"/>
      </colorScale>
    </cfRule>
    <cfRule type="colorScale" priority="511">
      <colorScale>
        <cfvo type="num" val="0"/>
        <cfvo type="num" val="0.5"/>
        <cfvo type="num" val="1"/>
        <color rgb="FFF8696B"/>
        <color rgb="FFFFEB84"/>
        <color rgb="FF63BE7B"/>
      </colorScale>
    </cfRule>
  </conditionalFormatting>
  <conditionalFormatting sqref="Y43">
    <cfRule type="colorScale" priority="524">
      <colorScale>
        <cfvo type="num" val="0"/>
        <cfvo type="num" val="0.5"/>
        <cfvo type="num" val="1"/>
        <color rgb="FFF8696B"/>
        <color rgb="FFFFEB84"/>
        <color rgb="FF63BE7B"/>
      </colorScale>
    </cfRule>
  </conditionalFormatting>
  <conditionalFormatting sqref="AA17:AA21 AH17:HJ21">
    <cfRule type="colorScale" priority="821">
      <colorScale>
        <cfvo type="num" val="0"/>
        <cfvo type="num" val="0.5"/>
        <cfvo type="num" val="1"/>
        <color rgb="FFF8696B"/>
        <color rgb="FFFFEB84"/>
        <color rgb="FF63BE7B"/>
      </colorScale>
    </cfRule>
  </conditionalFormatting>
  <conditionalFormatting sqref="AD31:AD33">
    <cfRule type="cellIs" dxfId="77" priority="451" operator="lessThan">
      <formula>#REF!</formula>
    </cfRule>
  </conditionalFormatting>
  <conditionalFormatting sqref="AD34:AD35">
    <cfRule type="cellIs" dxfId="76" priority="124" operator="lessThan">
      <formula>0</formula>
    </cfRule>
    <cfRule type="cellIs" dxfId="75" priority="126" operator="lessThan">
      <formula>#REF!</formula>
    </cfRule>
  </conditionalFormatting>
  <conditionalFormatting sqref="AD31:AE33">
    <cfRule type="cellIs" dxfId="74" priority="449" operator="lessThan">
      <formula>0</formula>
    </cfRule>
  </conditionalFormatting>
  <conditionalFormatting sqref="AE17:AE20">
    <cfRule type="cellIs" dxfId="73" priority="323" operator="lessThan">
      <formula>0</formula>
    </cfRule>
  </conditionalFormatting>
  <conditionalFormatting sqref="AE24:AE27">
    <cfRule type="cellIs" dxfId="72" priority="92" operator="lessThan">
      <formula>0</formula>
    </cfRule>
  </conditionalFormatting>
  <conditionalFormatting sqref="AE34:AE36">
    <cfRule type="cellIs" dxfId="71" priority="125" operator="lessThan">
      <formula>0</formula>
    </cfRule>
  </conditionalFormatting>
  <conditionalFormatting sqref="AE40:AE43">
    <cfRule type="cellIs" dxfId="70" priority="427" operator="lessThan">
      <formula>0</formula>
    </cfRule>
  </conditionalFormatting>
  <conditionalFormatting sqref="AF17">
    <cfRule type="colorScale" priority="447">
      <colorScale>
        <cfvo type="num" val="0"/>
        <cfvo type="num" val="0.5"/>
        <cfvo type="num" val="1"/>
        <color rgb="FFF8696B"/>
        <color rgb="FFFFEB84"/>
        <color rgb="FF63BE7B"/>
      </colorScale>
    </cfRule>
  </conditionalFormatting>
  <conditionalFormatting sqref="AF18">
    <cfRule type="colorScale" priority="325">
      <colorScale>
        <cfvo type="num" val="0"/>
        <cfvo type="num" val="0.5"/>
        <cfvo type="num" val="1"/>
        <color rgb="FFF8696B"/>
        <color rgb="FFFFEB84"/>
        <color rgb="FF63BE7B"/>
      </colorScale>
    </cfRule>
  </conditionalFormatting>
  <conditionalFormatting sqref="AF19">
    <cfRule type="colorScale" priority="327">
      <colorScale>
        <cfvo type="num" val="0"/>
        <cfvo type="num" val="0.5"/>
        <cfvo type="num" val="1"/>
        <color rgb="FFF8696B"/>
        <color rgb="FFFFEB84"/>
        <color rgb="FF63BE7B"/>
      </colorScale>
    </cfRule>
  </conditionalFormatting>
  <conditionalFormatting sqref="AF20">
    <cfRule type="colorScale" priority="322">
      <colorScale>
        <cfvo type="num" val="0"/>
        <cfvo type="num" val="0.5"/>
        <cfvo type="num" val="1"/>
        <color rgb="FFF8696B"/>
        <color rgb="FFFFEB84"/>
        <color rgb="FF63BE7B"/>
      </colorScale>
    </cfRule>
  </conditionalFormatting>
  <conditionalFormatting sqref="AF24">
    <cfRule type="colorScale" priority="442">
      <colorScale>
        <cfvo type="num" val="0"/>
        <cfvo type="num" val="0.5"/>
        <cfvo type="num" val="1"/>
        <color rgb="FFF8696B"/>
        <color rgb="FFFFEB84"/>
        <color rgb="FF63BE7B"/>
      </colorScale>
    </cfRule>
  </conditionalFormatting>
  <conditionalFormatting sqref="AF25">
    <cfRule type="colorScale" priority="446">
      <colorScale>
        <cfvo type="num" val="0"/>
        <cfvo type="num" val="0.5"/>
        <cfvo type="num" val="1"/>
        <color rgb="FFF8696B"/>
        <color rgb="FFFFEB84"/>
        <color rgb="FF63BE7B"/>
      </colorScale>
    </cfRule>
  </conditionalFormatting>
  <conditionalFormatting sqref="AF26">
    <cfRule type="colorScale" priority="91">
      <colorScale>
        <cfvo type="num" val="0"/>
        <cfvo type="num" val="0.5"/>
        <cfvo type="num" val="1"/>
        <color rgb="FFF8696B"/>
        <color rgb="FFFFEB84"/>
        <color rgb="FF63BE7B"/>
      </colorScale>
    </cfRule>
  </conditionalFormatting>
  <conditionalFormatting sqref="AF27">
    <cfRule type="colorScale" priority="445">
      <colorScale>
        <cfvo type="num" val="0"/>
        <cfvo type="num" val="0.5"/>
        <cfvo type="num" val="1"/>
        <color rgb="FFF8696B"/>
        <color rgb="FFFFEB84"/>
        <color rgb="FF63BE7B"/>
      </colorScale>
    </cfRule>
  </conditionalFormatting>
  <conditionalFormatting sqref="AF31:AF33">
    <cfRule type="colorScale" priority="444">
      <colorScale>
        <cfvo type="num" val="0"/>
        <cfvo type="num" val="0.5"/>
        <cfvo type="num" val="1"/>
        <color rgb="FFF8696B"/>
        <color rgb="FFFFEB84"/>
        <color rgb="FF63BE7B"/>
      </colorScale>
    </cfRule>
  </conditionalFormatting>
  <conditionalFormatting sqref="AF34:AF35">
    <cfRule type="colorScale" priority="123">
      <colorScale>
        <cfvo type="num" val="0"/>
        <cfvo type="num" val="0.5"/>
        <cfvo type="num" val="1"/>
        <color rgb="FFF8696B"/>
        <color rgb="FFFFEB84"/>
        <color rgb="FF63BE7B"/>
      </colorScale>
    </cfRule>
  </conditionalFormatting>
  <conditionalFormatting sqref="AF36">
    <cfRule type="colorScale" priority="440">
      <colorScale>
        <cfvo type="num" val="0"/>
        <cfvo type="num" val="0.5"/>
        <cfvo type="num" val="1"/>
        <color rgb="FFF8696B"/>
        <color rgb="FFFFEB84"/>
        <color rgb="FF63BE7B"/>
      </colorScale>
    </cfRule>
  </conditionalFormatting>
  <conditionalFormatting sqref="AF40">
    <cfRule type="colorScale" priority="436">
      <colorScale>
        <cfvo type="num" val="0"/>
        <cfvo type="num" val="0.5"/>
        <cfvo type="num" val="1"/>
        <color rgb="FFF8696B"/>
        <color rgb="FFFFEB84"/>
        <color rgb="FF63BE7B"/>
      </colorScale>
    </cfRule>
    <cfRule type="colorScale" priority="439">
      <colorScale>
        <cfvo type="num" val="0"/>
        <cfvo type="num" val="0.5"/>
        <cfvo type="num" val="1"/>
        <color rgb="FFF8696B"/>
        <color rgb="FFFFEB84"/>
        <color rgb="FF63BE7B"/>
      </colorScale>
    </cfRule>
  </conditionalFormatting>
  <conditionalFormatting sqref="AF41">
    <cfRule type="colorScale" priority="430">
      <colorScale>
        <cfvo type="num" val="0"/>
        <cfvo type="num" val="0.5"/>
        <cfvo type="num" val="1"/>
        <color rgb="FFF8696B"/>
        <color rgb="FFFFEB84"/>
        <color rgb="FF63BE7B"/>
      </colorScale>
    </cfRule>
    <cfRule type="colorScale" priority="433">
      <colorScale>
        <cfvo type="num" val="0"/>
        <cfvo type="num" val="0.5"/>
        <cfvo type="num" val="1"/>
        <color rgb="FFF8696B"/>
        <color rgb="FFFFEB84"/>
        <color rgb="FF63BE7B"/>
      </colorScale>
    </cfRule>
  </conditionalFormatting>
  <conditionalFormatting sqref="AF42">
    <cfRule type="colorScale" priority="426">
      <colorScale>
        <cfvo type="num" val="0"/>
        <cfvo type="num" val="0.5"/>
        <cfvo type="num" val="1"/>
        <color rgb="FFF8696B"/>
        <color rgb="FFFFEB84"/>
        <color rgb="FF63BE7B"/>
      </colorScale>
    </cfRule>
    <cfRule type="colorScale" priority="429">
      <colorScale>
        <cfvo type="num" val="0"/>
        <cfvo type="num" val="0.5"/>
        <cfvo type="num" val="1"/>
        <color rgb="FFF8696B"/>
        <color rgb="FFFFEB84"/>
        <color rgb="FF63BE7B"/>
      </colorScale>
    </cfRule>
  </conditionalFormatting>
  <conditionalFormatting sqref="AF43">
    <cfRule type="colorScale" priority="435">
      <colorScale>
        <cfvo type="num" val="0"/>
        <cfvo type="num" val="0.5"/>
        <cfvo type="num" val="1"/>
        <color rgb="FFF8696B"/>
        <color rgb="FFFFEB84"/>
        <color rgb="FF63BE7B"/>
      </colorScale>
    </cfRule>
  </conditionalFormatting>
  <printOptions horizontalCentered="1"/>
  <pageMargins left="3.9370078740157488E-3" right="3.9370078740157488E-3" top="3.9370078740157488E-3" bottom="3.9370078740157488E-3" header="0.31496062992125984" footer="0.31496062992125984"/>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0000"/>
    <pageSetUpPr fitToPage="1"/>
  </sheetPr>
  <dimension ref="B1:AK41"/>
  <sheetViews>
    <sheetView showGridLines="0" topLeftCell="B7" zoomScale="50" zoomScaleNormal="50" zoomScaleSheetLayoutView="90" zoomScalePageLayoutView="125" workbookViewId="0">
      <pane xSplit="5" ySplit="6" topLeftCell="J13" activePane="bottomRight" state="frozen"/>
      <selection activeCell="B7" sqref="B7"/>
      <selection pane="topRight" activeCell="G7" sqref="G7"/>
      <selection pane="bottomLeft" activeCell="B13" sqref="B13"/>
      <selection pane="bottomRight" activeCell="AE13" sqref="AE13"/>
    </sheetView>
  </sheetViews>
  <sheetFormatPr baseColWidth="10" defaultColWidth="10.7109375" defaultRowHeight="15"/>
  <cols>
    <col min="1" max="1" width="2" style="4" customWidth="1"/>
    <col min="2" max="2" width="3.140625" style="76" customWidth="1"/>
    <col min="3" max="3" width="25.7109375" style="96" customWidth="1"/>
    <col min="4" max="4" width="8.7109375" style="5" customWidth="1"/>
    <col min="5" max="5" width="26.7109375" style="4" customWidth="1"/>
    <col min="6" max="6" width="10.7109375" style="26"/>
    <col min="7" max="7" width="3.7109375" style="4" customWidth="1"/>
    <col min="8" max="8" width="4.42578125" style="4" customWidth="1"/>
    <col min="9" max="9" width="9.140625" style="4" customWidth="1"/>
    <col min="10" max="10" width="10.42578125" style="4" customWidth="1"/>
    <col min="11" max="11" width="7.85546875" style="4" customWidth="1"/>
    <col min="12" max="12" width="6.42578125" style="4" customWidth="1"/>
    <col min="13" max="13" width="7.42578125" style="4" customWidth="1"/>
    <col min="14" max="14" width="10.7109375" style="4" customWidth="1"/>
    <col min="15" max="15" width="5.28515625" style="4" customWidth="1"/>
    <col min="16" max="16" width="9.7109375" style="4" customWidth="1"/>
    <col min="17" max="17" width="8.28515625" style="4" customWidth="1"/>
    <col min="18" max="18" width="7.85546875" style="4" customWidth="1"/>
    <col min="19" max="19" width="6.42578125" style="4" customWidth="1"/>
    <col min="20" max="20" width="6" style="4" customWidth="1"/>
    <col min="21" max="21" width="10.7109375" style="4" customWidth="1"/>
    <col min="22" max="22" width="4.7109375" style="4" customWidth="1"/>
    <col min="23" max="23" width="2.7109375" style="4" customWidth="1"/>
    <col min="24" max="29" width="10.7109375" style="4" customWidth="1"/>
    <col min="30" max="30" width="4.7109375" style="4" customWidth="1"/>
    <col min="31" max="36" width="10.7109375" style="4" customWidth="1"/>
    <col min="37" max="37" width="6.42578125" style="4" customWidth="1"/>
    <col min="38" max="16384" width="10.7109375" style="4"/>
  </cols>
  <sheetData>
    <row r="1" spans="2:37" ht="15.75">
      <c r="B1" s="76">
        <v>1</v>
      </c>
      <c r="C1" s="77" t="s">
        <v>53</v>
      </c>
    </row>
    <row r="2" spans="2:37" ht="15.75">
      <c r="C2" s="77" t="s">
        <v>54</v>
      </c>
    </row>
    <row r="3" spans="2:37" ht="15.75">
      <c r="C3" s="77" t="s">
        <v>55</v>
      </c>
    </row>
    <row r="4" spans="2:37" ht="15.75">
      <c r="C4" s="77" t="s">
        <v>56</v>
      </c>
    </row>
    <row r="5" spans="2:37" ht="15.75">
      <c r="C5" s="77" t="s">
        <v>57</v>
      </c>
    </row>
    <row r="6" spans="2:37" ht="21">
      <c r="C6" s="78"/>
    </row>
    <row r="7" spans="2:37" ht="19.5" customHeight="1" thickBot="1">
      <c r="C7" s="79" t="s">
        <v>58</v>
      </c>
      <c r="O7" s="740"/>
      <c r="V7" s="740"/>
      <c r="AD7" s="740"/>
      <c r="AK7" s="740" t="s">
        <v>1</v>
      </c>
    </row>
    <row r="8" spans="2:37" ht="19.5" thickBot="1">
      <c r="C8" s="79"/>
      <c r="H8" s="774"/>
      <c r="I8" s="774"/>
      <c r="J8" s="774"/>
      <c r="K8" s="774"/>
      <c r="L8" s="774"/>
      <c r="M8" s="774"/>
      <c r="N8" s="774"/>
      <c r="O8" s="741"/>
      <c r="P8" s="774"/>
      <c r="Q8" s="774"/>
      <c r="R8" s="774"/>
      <c r="S8" s="774"/>
      <c r="T8" s="774"/>
      <c r="U8" s="774"/>
      <c r="V8" s="741"/>
      <c r="W8" s="774"/>
      <c r="X8" s="774"/>
      <c r="Y8" s="774"/>
      <c r="Z8" s="774"/>
      <c r="AA8" s="774"/>
      <c r="AB8" s="774"/>
      <c r="AC8" s="774"/>
      <c r="AD8" s="741"/>
      <c r="AK8" s="741"/>
    </row>
    <row r="9" spans="2:37" ht="12" customHeight="1" thickBot="1">
      <c r="C9" s="78"/>
      <c r="O9" s="741"/>
      <c r="V9" s="741"/>
      <c r="AD9" s="771"/>
      <c r="AE9" s="775" t="s">
        <v>238</v>
      </c>
      <c r="AF9" s="776"/>
      <c r="AG9" s="776"/>
      <c r="AH9" s="776"/>
      <c r="AI9" s="776"/>
      <c r="AJ9" s="776"/>
      <c r="AK9" s="741"/>
    </row>
    <row r="10" spans="2:37" s="18" customFormat="1" ht="16.5" thickBot="1">
      <c r="B10" s="76"/>
      <c r="C10" s="764" t="s">
        <v>159</v>
      </c>
      <c r="D10" s="765"/>
      <c r="E10" s="765"/>
      <c r="F10" s="766"/>
      <c r="I10" s="767" t="s">
        <v>61</v>
      </c>
      <c r="J10" s="768"/>
      <c r="K10" s="768"/>
      <c r="L10" s="768"/>
      <c r="M10" s="768"/>
      <c r="N10" s="768"/>
      <c r="O10" s="741"/>
      <c r="P10" s="767" t="s">
        <v>59</v>
      </c>
      <c r="Q10" s="768"/>
      <c r="R10" s="768"/>
      <c r="S10" s="768"/>
      <c r="T10" s="768"/>
      <c r="U10" s="768"/>
      <c r="V10" s="741"/>
      <c r="X10" s="767" t="s">
        <v>62</v>
      </c>
      <c r="Y10" s="768"/>
      <c r="Z10" s="768"/>
      <c r="AA10" s="768"/>
      <c r="AB10" s="768"/>
      <c r="AC10" s="768"/>
      <c r="AD10" s="771"/>
      <c r="AE10" s="777"/>
      <c r="AF10" s="778"/>
      <c r="AG10" s="778"/>
      <c r="AH10" s="778"/>
      <c r="AI10" s="778"/>
      <c r="AJ10" s="778"/>
      <c r="AK10" s="741"/>
    </row>
    <row r="11" spans="2:37" s="18" customFormat="1" ht="26.25" thickBot="1">
      <c r="B11" s="80"/>
      <c r="C11" s="81" t="s">
        <v>18</v>
      </c>
      <c r="D11" s="82" t="s">
        <v>19</v>
      </c>
      <c r="E11" s="20" t="s">
        <v>20</v>
      </c>
      <c r="F11" s="83" t="s">
        <v>21</v>
      </c>
      <c r="I11" s="21" t="s">
        <v>63</v>
      </c>
      <c r="J11" s="19" t="s">
        <v>22</v>
      </c>
      <c r="K11" s="20" t="s">
        <v>23</v>
      </c>
      <c r="L11" s="19" t="s">
        <v>26</v>
      </c>
      <c r="M11" s="19" t="s">
        <v>160</v>
      </c>
      <c r="N11" s="24" t="s">
        <v>161</v>
      </c>
      <c r="O11" s="741"/>
      <c r="P11" s="21" t="s">
        <v>63</v>
      </c>
      <c r="Q11" s="19" t="s">
        <v>22</v>
      </c>
      <c r="R11" s="20" t="s">
        <v>23</v>
      </c>
      <c r="S11" s="19" t="s">
        <v>26</v>
      </c>
      <c r="T11" s="19" t="s">
        <v>160</v>
      </c>
      <c r="U11" s="24" t="s">
        <v>161</v>
      </c>
      <c r="V11" s="741"/>
      <c r="X11" s="21" t="s">
        <v>63</v>
      </c>
      <c r="Y11" s="19" t="s">
        <v>22</v>
      </c>
      <c r="Z11" s="20" t="s">
        <v>23</v>
      </c>
      <c r="AA11" s="19" t="s">
        <v>26</v>
      </c>
      <c r="AB11" s="19" t="s">
        <v>160</v>
      </c>
      <c r="AC11" s="24" t="s">
        <v>161</v>
      </c>
      <c r="AD11" s="741"/>
      <c r="AE11" s="21" t="s">
        <v>63</v>
      </c>
      <c r="AF11" s="19" t="s">
        <v>22</v>
      </c>
      <c r="AG11" s="20" t="s">
        <v>23</v>
      </c>
      <c r="AH11" s="19" t="s">
        <v>26</v>
      </c>
      <c r="AI11" s="19" t="s">
        <v>160</v>
      </c>
      <c r="AJ11" s="24" t="s">
        <v>161</v>
      </c>
      <c r="AK11" s="741"/>
    </row>
    <row r="12" spans="2:37" s="18" customFormat="1" ht="3" customHeight="1" thickBot="1">
      <c r="B12" s="80"/>
      <c r="C12" s="84"/>
      <c r="D12" s="25"/>
      <c r="E12" s="23"/>
      <c r="F12" s="25"/>
      <c r="I12" s="26"/>
      <c r="J12" s="26"/>
      <c r="K12" s="26"/>
      <c r="L12" s="26"/>
      <c r="M12" s="26"/>
      <c r="N12" s="27"/>
      <c r="O12" s="741"/>
      <c r="P12" s="26"/>
      <c r="Q12" s="26"/>
      <c r="R12" s="26"/>
      <c r="S12" s="26"/>
      <c r="T12" s="26"/>
      <c r="U12" s="27"/>
      <c r="V12" s="741"/>
      <c r="X12" s="26"/>
      <c r="Y12" s="26"/>
      <c r="Z12" s="26"/>
      <c r="AA12" s="26"/>
      <c r="AB12" s="26"/>
      <c r="AC12" s="27"/>
      <c r="AD12" s="741"/>
      <c r="AE12" s="26"/>
      <c r="AF12" s="26"/>
      <c r="AG12" s="26"/>
      <c r="AH12" s="26"/>
      <c r="AI12" s="26"/>
      <c r="AJ12" s="27"/>
      <c r="AK12" s="741"/>
    </row>
    <row r="13" spans="2:37" s="67" customFormat="1" ht="29.25" customHeight="1">
      <c r="B13" s="33">
        <v>1</v>
      </c>
      <c r="C13" s="29" t="s">
        <v>28</v>
      </c>
      <c r="D13" s="30">
        <v>1</v>
      </c>
      <c r="E13" s="343" t="s">
        <v>162</v>
      </c>
      <c r="F13" s="32" t="s">
        <v>29</v>
      </c>
      <c r="I13" s="492">
        <v>280.68</v>
      </c>
      <c r="J13" s="493">
        <v>280.68</v>
      </c>
      <c r="K13" s="509">
        <f>+I13-J13</f>
        <v>0</v>
      </c>
      <c r="L13" s="97">
        <f t="shared" ref="L13:L22" si="0">+K13/J13</f>
        <v>0</v>
      </c>
      <c r="M13" s="510">
        <f t="shared" ref="M13:M22" si="1">IF(L13&lt;-10%,0,IF(L13&lt;=-8%,0.3,IF(L13&lt;=-5%,0.5,IF(L13&lt;0%,0.8,IF(L13=0,1,IF(L13&lt;=5%,1.02,1.04))))))</f>
        <v>1</v>
      </c>
      <c r="N13" s="511">
        <f t="shared" ref="N13:N22" si="2">+D13*M13</f>
        <v>1</v>
      </c>
      <c r="O13" s="769"/>
      <c r="P13" s="492">
        <v>280.68</v>
      </c>
      <c r="Q13" s="493">
        <v>280.68</v>
      </c>
      <c r="R13" s="516">
        <f>+P13-Q13</f>
        <v>0</v>
      </c>
      <c r="S13" s="87">
        <f t="shared" ref="S13:S22" si="3">+R13/Q13</f>
        <v>0</v>
      </c>
      <c r="T13" s="517">
        <f t="shared" ref="T13:T22" si="4">IF(S13&lt;-10%,0,IF(S13&lt;=-8%,0.3,IF(S13&lt;=-5%,0.5,IF(S13&lt;0%,0.8,IF(S13=0,1,IF(S13&lt;=5%,1.02,1.04))))))</f>
        <v>1</v>
      </c>
      <c r="U13" s="518">
        <f t="shared" ref="U13:U22" si="5">+D13*T13</f>
        <v>1</v>
      </c>
      <c r="V13" s="771"/>
      <c r="X13" s="492">
        <v>280.68</v>
      </c>
      <c r="Y13" s="493">
        <v>280.68</v>
      </c>
      <c r="Z13" s="516">
        <f>+X13-Y13</f>
        <v>0</v>
      </c>
      <c r="AA13" s="87">
        <f t="shared" ref="AA13:AA22" si="6">+Z13/Y13</f>
        <v>0</v>
      </c>
      <c r="AB13" s="517">
        <f t="shared" ref="AB13:AB22" si="7">IF(AA13&lt;-10%,0,IF(AA13&lt;=-8%,0.3,IF(AA13&lt;=-5%,0.5,IF(AA13&lt;0%,0.8,IF(AA13=0,1,IF(AA13&lt;=5%,1.02,1.04))))))</f>
        <v>1</v>
      </c>
      <c r="AC13" s="518">
        <f t="shared" ref="AC13:AC22" si="8">+D13*AB13</f>
        <v>1</v>
      </c>
      <c r="AD13" s="741"/>
      <c r="AE13" s="522">
        <f t="shared" ref="AE13:AF15" si="9">SUM(I13+P13+X13)/COUNT(I13,P13,X13)</f>
        <v>280.68</v>
      </c>
      <c r="AF13" s="523">
        <f t="shared" si="9"/>
        <v>280.68</v>
      </c>
      <c r="AG13" s="516">
        <f>+AE13-AF13</f>
        <v>0</v>
      </c>
      <c r="AH13" s="87">
        <f t="shared" ref="AH13:AH22" si="10">+AG13/AF13</f>
        <v>0</v>
      </c>
      <c r="AI13" s="517">
        <f t="shared" ref="AI13:AI22" si="11">IF(AH13&lt;-10%,0,IF(AH13&lt;=-8%,0.3,IF(AH13&lt;=-5%,0.5,IF(AH13&lt;0%,0.8,IF(AH13=0,1,IF(AH13&lt;=5%,1.02,1.04))))))</f>
        <v>1</v>
      </c>
      <c r="AJ13" s="518">
        <f t="shared" ref="AJ13:AJ22" si="12">+D13*AI13</f>
        <v>1</v>
      </c>
      <c r="AK13" s="741"/>
    </row>
    <row r="14" spans="2:37" s="67" customFormat="1" ht="46.9" customHeight="1">
      <c r="B14" s="33">
        <v>2</v>
      </c>
      <c r="C14" s="36" t="s">
        <v>163</v>
      </c>
      <c r="D14" s="30">
        <v>1.5</v>
      </c>
      <c r="E14" s="31" t="s">
        <v>164</v>
      </c>
      <c r="F14" s="32" t="s">
        <v>31</v>
      </c>
      <c r="I14" s="494">
        <v>0.05</v>
      </c>
      <c r="J14" s="495">
        <v>0.05</v>
      </c>
      <c r="K14" s="127">
        <f>+J14-I14</f>
        <v>0</v>
      </c>
      <c r="L14" s="98">
        <f t="shared" si="0"/>
        <v>0</v>
      </c>
      <c r="M14" s="413">
        <f t="shared" si="1"/>
        <v>1</v>
      </c>
      <c r="N14" s="414">
        <f t="shared" si="2"/>
        <v>1.5</v>
      </c>
      <c r="O14" s="769"/>
      <c r="P14" s="494">
        <v>0.05</v>
      </c>
      <c r="Q14" s="495">
        <v>0.05</v>
      </c>
      <c r="R14" s="194">
        <f>+Q14-P14</f>
        <v>0</v>
      </c>
      <c r="S14" s="113">
        <f t="shared" si="3"/>
        <v>0</v>
      </c>
      <c r="T14" s="519">
        <f t="shared" si="4"/>
        <v>1</v>
      </c>
      <c r="U14" s="520">
        <f t="shared" si="5"/>
        <v>1.5</v>
      </c>
      <c r="V14" s="771"/>
      <c r="X14" s="494">
        <v>0.05</v>
      </c>
      <c r="Y14" s="495">
        <v>0.05</v>
      </c>
      <c r="Z14" s="194">
        <f>+Y14-X14</f>
        <v>0</v>
      </c>
      <c r="AA14" s="113">
        <f t="shared" si="6"/>
        <v>0</v>
      </c>
      <c r="AB14" s="451">
        <f t="shared" si="7"/>
        <v>1</v>
      </c>
      <c r="AC14" s="452">
        <f t="shared" si="8"/>
        <v>1.5</v>
      </c>
      <c r="AD14" s="741"/>
      <c r="AE14" s="532">
        <f t="shared" si="9"/>
        <v>5.000000000000001E-2</v>
      </c>
      <c r="AF14" s="533">
        <f t="shared" si="9"/>
        <v>5.000000000000001E-2</v>
      </c>
      <c r="AG14" s="194">
        <f>+AF14-AE14</f>
        <v>0</v>
      </c>
      <c r="AH14" s="113">
        <f t="shared" si="10"/>
        <v>0</v>
      </c>
      <c r="AI14" s="524">
        <f t="shared" si="11"/>
        <v>1</v>
      </c>
      <c r="AJ14" s="520">
        <f t="shared" si="12"/>
        <v>1.5</v>
      </c>
      <c r="AK14" s="741"/>
    </row>
    <row r="15" spans="2:37" s="67" customFormat="1" ht="22.5" customHeight="1">
      <c r="B15" s="33">
        <v>3</v>
      </c>
      <c r="C15" s="90" t="s">
        <v>165</v>
      </c>
      <c r="D15" s="91">
        <v>1.5</v>
      </c>
      <c r="E15" s="31" t="s">
        <v>166</v>
      </c>
      <c r="F15" s="32" t="s">
        <v>35</v>
      </c>
      <c r="I15" s="496">
        <v>80</v>
      </c>
      <c r="J15" s="497">
        <v>80</v>
      </c>
      <c r="K15" s="412">
        <f>+I15-J15</f>
        <v>0</v>
      </c>
      <c r="L15" s="98">
        <f t="shared" si="0"/>
        <v>0</v>
      </c>
      <c r="M15" s="413">
        <f t="shared" si="1"/>
        <v>1</v>
      </c>
      <c r="N15" s="414">
        <f t="shared" si="2"/>
        <v>1.5</v>
      </c>
      <c r="O15" s="769"/>
      <c r="P15" s="496">
        <v>80</v>
      </c>
      <c r="Q15" s="497">
        <v>80</v>
      </c>
      <c r="R15" s="436">
        <f>+P15-Q15</f>
        <v>0</v>
      </c>
      <c r="S15" s="113">
        <f t="shared" si="3"/>
        <v>0</v>
      </c>
      <c r="T15" s="424">
        <f t="shared" si="4"/>
        <v>1</v>
      </c>
      <c r="U15" s="452">
        <f t="shared" si="5"/>
        <v>1.5</v>
      </c>
      <c r="V15" s="771"/>
      <c r="X15" s="496">
        <v>80</v>
      </c>
      <c r="Y15" s="497">
        <v>80</v>
      </c>
      <c r="Z15" s="436">
        <f>+X15-Y15</f>
        <v>0</v>
      </c>
      <c r="AA15" s="113">
        <f t="shared" si="6"/>
        <v>0</v>
      </c>
      <c r="AB15" s="424">
        <f t="shared" si="7"/>
        <v>1</v>
      </c>
      <c r="AC15" s="452">
        <f t="shared" si="8"/>
        <v>1.5</v>
      </c>
      <c r="AD15" s="741"/>
      <c r="AE15" s="534">
        <f t="shared" si="9"/>
        <v>80</v>
      </c>
      <c r="AF15" s="535">
        <f t="shared" si="9"/>
        <v>80</v>
      </c>
      <c r="AG15" s="436">
        <f>+AE15-AF15</f>
        <v>0</v>
      </c>
      <c r="AH15" s="113">
        <f t="shared" si="10"/>
        <v>0</v>
      </c>
      <c r="AI15" s="424">
        <f t="shared" si="11"/>
        <v>1</v>
      </c>
      <c r="AJ15" s="452">
        <f t="shared" si="12"/>
        <v>1.5</v>
      </c>
      <c r="AK15" s="741"/>
    </row>
    <row r="16" spans="2:37" s="67" customFormat="1" ht="24">
      <c r="B16" s="33">
        <v>4</v>
      </c>
      <c r="C16" s="40" t="s">
        <v>32</v>
      </c>
      <c r="D16" s="91">
        <v>1.2</v>
      </c>
      <c r="E16" s="61" t="s">
        <v>148</v>
      </c>
      <c r="F16" s="37" t="s">
        <v>31</v>
      </c>
      <c r="I16" s="388">
        <v>0.1</v>
      </c>
      <c r="J16" s="389">
        <v>0.1</v>
      </c>
      <c r="K16" s="160">
        <f>+J16-I16</f>
        <v>0</v>
      </c>
      <c r="L16" s="98">
        <f t="shared" si="0"/>
        <v>0</v>
      </c>
      <c r="M16" s="413">
        <f t="shared" si="1"/>
        <v>1</v>
      </c>
      <c r="N16" s="414">
        <f t="shared" si="2"/>
        <v>1.2</v>
      </c>
      <c r="O16" s="769"/>
      <c r="P16" s="388">
        <v>0.1</v>
      </c>
      <c r="Q16" s="389">
        <v>0.1</v>
      </c>
      <c r="R16" s="156">
        <f>+Q16-P16</f>
        <v>0</v>
      </c>
      <c r="S16" s="52">
        <f t="shared" si="3"/>
        <v>0</v>
      </c>
      <c r="T16" s="451">
        <f t="shared" si="4"/>
        <v>1</v>
      </c>
      <c r="U16" s="452">
        <f t="shared" si="5"/>
        <v>1.2</v>
      </c>
      <c r="V16" s="771"/>
      <c r="X16" s="388">
        <v>0.1</v>
      </c>
      <c r="Y16" s="389">
        <v>0.1</v>
      </c>
      <c r="Z16" s="196">
        <f>+Y16-X16</f>
        <v>0</v>
      </c>
      <c r="AA16" s="89">
        <f t="shared" si="6"/>
        <v>0</v>
      </c>
      <c r="AB16" s="451">
        <f t="shared" si="7"/>
        <v>1</v>
      </c>
      <c r="AC16" s="452">
        <f t="shared" si="8"/>
        <v>1.2</v>
      </c>
      <c r="AD16" s="741"/>
      <c r="AE16" s="532">
        <f t="shared" ref="AE16:AE18" si="13">SUM(I16+P16+X16)/COUNT(I16,P16,X16)</f>
        <v>0.10000000000000002</v>
      </c>
      <c r="AF16" s="533">
        <f t="shared" ref="AF16:AF18" si="14">SUM(J16+Q16+Y16)/COUNT(J16,Q16,Y16)</f>
        <v>0.10000000000000002</v>
      </c>
      <c r="AG16" s="196">
        <f>+AF16-AE16</f>
        <v>0</v>
      </c>
      <c r="AH16" s="89">
        <f t="shared" si="10"/>
        <v>0</v>
      </c>
      <c r="AI16" s="451">
        <f t="shared" si="11"/>
        <v>1</v>
      </c>
      <c r="AJ16" s="452">
        <f t="shared" si="12"/>
        <v>1.2</v>
      </c>
      <c r="AK16" s="741"/>
    </row>
    <row r="17" spans="2:37" s="67" customFormat="1" ht="24">
      <c r="B17" s="33">
        <v>5</v>
      </c>
      <c r="C17" s="40" t="s">
        <v>149</v>
      </c>
      <c r="D17" s="41">
        <v>1</v>
      </c>
      <c r="E17" s="92" t="s">
        <v>150</v>
      </c>
      <c r="F17" s="37" t="s">
        <v>35</v>
      </c>
      <c r="I17" s="496">
        <v>85</v>
      </c>
      <c r="J17" s="497">
        <v>85</v>
      </c>
      <c r="K17" s="412">
        <f>+I17-J17</f>
        <v>0</v>
      </c>
      <c r="L17" s="98">
        <f t="shared" si="0"/>
        <v>0</v>
      </c>
      <c r="M17" s="413">
        <f t="shared" si="1"/>
        <v>1</v>
      </c>
      <c r="N17" s="414">
        <f t="shared" si="2"/>
        <v>1</v>
      </c>
      <c r="O17" s="769"/>
      <c r="P17" s="496">
        <v>85</v>
      </c>
      <c r="Q17" s="497">
        <v>85</v>
      </c>
      <c r="R17" s="436">
        <f>+P17-Q17</f>
        <v>0</v>
      </c>
      <c r="S17" s="113">
        <f t="shared" si="3"/>
        <v>0</v>
      </c>
      <c r="T17" s="424">
        <f t="shared" si="4"/>
        <v>1</v>
      </c>
      <c r="U17" s="452">
        <f t="shared" si="5"/>
        <v>1</v>
      </c>
      <c r="V17" s="771"/>
      <c r="X17" s="496">
        <v>85</v>
      </c>
      <c r="Y17" s="497">
        <v>85</v>
      </c>
      <c r="Z17" s="436">
        <f>+X17-Y17</f>
        <v>0</v>
      </c>
      <c r="AA17" s="113">
        <f t="shared" si="6"/>
        <v>0</v>
      </c>
      <c r="AB17" s="424">
        <f t="shared" si="7"/>
        <v>1</v>
      </c>
      <c r="AC17" s="452">
        <f t="shared" si="8"/>
        <v>1</v>
      </c>
      <c r="AD17" s="741"/>
      <c r="AE17" s="534">
        <f t="shared" si="13"/>
        <v>85</v>
      </c>
      <c r="AF17" s="535">
        <f t="shared" si="14"/>
        <v>85</v>
      </c>
      <c r="AG17" s="436">
        <f>+AE17-AF17</f>
        <v>0</v>
      </c>
      <c r="AH17" s="113">
        <f t="shared" si="10"/>
        <v>0</v>
      </c>
      <c r="AI17" s="424">
        <f t="shared" si="11"/>
        <v>1</v>
      </c>
      <c r="AJ17" s="452">
        <f t="shared" si="12"/>
        <v>1</v>
      </c>
      <c r="AK17" s="741"/>
    </row>
    <row r="18" spans="2:37" s="67" customFormat="1" ht="24">
      <c r="B18" s="33">
        <v>6</v>
      </c>
      <c r="C18" s="40" t="s">
        <v>65</v>
      </c>
      <c r="D18" s="41">
        <v>0.8</v>
      </c>
      <c r="E18" s="92" t="s">
        <v>151</v>
      </c>
      <c r="F18" s="37" t="s">
        <v>35</v>
      </c>
      <c r="I18" s="500">
        <v>76</v>
      </c>
      <c r="J18" s="501">
        <v>76</v>
      </c>
      <c r="K18" s="412">
        <f t="shared" ref="K18:K22" si="15">+I18-J18</f>
        <v>0</v>
      </c>
      <c r="L18" s="98">
        <f t="shared" si="0"/>
        <v>0</v>
      </c>
      <c r="M18" s="413">
        <f t="shared" si="1"/>
        <v>1</v>
      </c>
      <c r="N18" s="414">
        <f t="shared" si="2"/>
        <v>0.8</v>
      </c>
      <c r="O18" s="769"/>
      <c r="P18" s="500">
        <v>76</v>
      </c>
      <c r="Q18" s="501">
        <v>76</v>
      </c>
      <c r="R18" s="436">
        <f t="shared" ref="R18:R22" si="16">+P18-Q18</f>
        <v>0</v>
      </c>
      <c r="S18" s="113">
        <f t="shared" si="3"/>
        <v>0</v>
      </c>
      <c r="T18" s="424">
        <f t="shared" si="4"/>
        <v>1</v>
      </c>
      <c r="U18" s="452">
        <f t="shared" si="5"/>
        <v>0.8</v>
      </c>
      <c r="V18" s="771"/>
      <c r="X18" s="500">
        <v>76</v>
      </c>
      <c r="Y18" s="501">
        <v>76</v>
      </c>
      <c r="Z18" s="436">
        <f t="shared" ref="Z18:Z22" si="17">+X18-Y18</f>
        <v>0</v>
      </c>
      <c r="AA18" s="113">
        <f t="shared" si="6"/>
        <v>0</v>
      </c>
      <c r="AB18" s="424">
        <f t="shared" si="7"/>
        <v>1</v>
      </c>
      <c r="AC18" s="452">
        <f t="shared" si="8"/>
        <v>0.8</v>
      </c>
      <c r="AD18" s="741"/>
      <c r="AE18" s="534">
        <f t="shared" si="13"/>
        <v>76</v>
      </c>
      <c r="AF18" s="535">
        <f t="shared" si="14"/>
        <v>76</v>
      </c>
      <c r="AG18" s="436">
        <f t="shared" ref="AG18:AG22" si="18">+AE18-AF18</f>
        <v>0</v>
      </c>
      <c r="AH18" s="113">
        <f t="shared" si="10"/>
        <v>0</v>
      </c>
      <c r="AI18" s="424">
        <f t="shared" si="11"/>
        <v>1</v>
      </c>
      <c r="AJ18" s="452">
        <f t="shared" si="12"/>
        <v>0.8</v>
      </c>
      <c r="AK18" s="741"/>
    </row>
    <row r="19" spans="2:37" s="67" customFormat="1" ht="24">
      <c r="B19" s="33">
        <v>7</v>
      </c>
      <c r="C19" s="40" t="s">
        <v>66</v>
      </c>
      <c r="D19" s="41">
        <v>1</v>
      </c>
      <c r="E19" s="56" t="s">
        <v>67</v>
      </c>
      <c r="F19" s="32" t="s">
        <v>31</v>
      </c>
      <c r="I19" s="494">
        <v>0.8</v>
      </c>
      <c r="J19" s="495">
        <v>0.8</v>
      </c>
      <c r="K19" s="412">
        <f t="shared" si="15"/>
        <v>0</v>
      </c>
      <c r="L19" s="98">
        <f t="shared" si="0"/>
        <v>0</v>
      </c>
      <c r="M19" s="413">
        <f t="shared" si="1"/>
        <v>1</v>
      </c>
      <c r="N19" s="414">
        <f t="shared" si="2"/>
        <v>1</v>
      </c>
      <c r="O19" s="769"/>
      <c r="P19" s="502">
        <v>0.8</v>
      </c>
      <c r="Q19" s="503">
        <v>0.8</v>
      </c>
      <c r="R19" s="521">
        <f t="shared" si="16"/>
        <v>0</v>
      </c>
      <c r="S19" s="52">
        <f t="shared" si="3"/>
        <v>0</v>
      </c>
      <c r="T19" s="451">
        <f t="shared" si="4"/>
        <v>1</v>
      </c>
      <c r="U19" s="452">
        <f t="shared" si="5"/>
        <v>1</v>
      </c>
      <c r="V19" s="771"/>
      <c r="X19" s="502">
        <v>0.8</v>
      </c>
      <c r="Y19" s="503">
        <v>0.8</v>
      </c>
      <c r="Z19" s="521">
        <f t="shared" si="17"/>
        <v>0</v>
      </c>
      <c r="AA19" s="89">
        <f t="shared" si="6"/>
        <v>0</v>
      </c>
      <c r="AB19" s="451">
        <f t="shared" si="7"/>
        <v>1</v>
      </c>
      <c r="AC19" s="452">
        <f t="shared" si="8"/>
        <v>1</v>
      </c>
      <c r="AD19" s="741"/>
      <c r="AE19" s="532">
        <f t="shared" ref="AE19:AE22" si="19">SUM(I19+P19+X19)/COUNT(I19,P19,X19)</f>
        <v>0.80000000000000016</v>
      </c>
      <c r="AF19" s="533">
        <f t="shared" ref="AF19:AF22" si="20">SUM(J19+Q19+Y19)/COUNT(J19,Q19,Y19)</f>
        <v>0.80000000000000016</v>
      </c>
      <c r="AG19" s="521">
        <f t="shared" si="18"/>
        <v>0</v>
      </c>
      <c r="AH19" s="89">
        <f t="shared" si="10"/>
        <v>0</v>
      </c>
      <c r="AI19" s="451">
        <f t="shared" si="11"/>
        <v>1</v>
      </c>
      <c r="AJ19" s="452">
        <f t="shared" si="12"/>
        <v>1</v>
      </c>
      <c r="AK19" s="741"/>
    </row>
    <row r="20" spans="2:37" s="67" customFormat="1" ht="24">
      <c r="B20" s="33">
        <v>8</v>
      </c>
      <c r="C20" s="40" t="s">
        <v>152</v>
      </c>
      <c r="D20" s="41">
        <v>0.5</v>
      </c>
      <c r="E20" s="93" t="s">
        <v>153</v>
      </c>
      <c r="F20" s="32" t="s">
        <v>35</v>
      </c>
      <c r="I20" s="504">
        <v>75</v>
      </c>
      <c r="J20" s="505">
        <v>75</v>
      </c>
      <c r="K20" s="412">
        <f t="shared" si="15"/>
        <v>0</v>
      </c>
      <c r="L20" s="98">
        <f t="shared" si="0"/>
        <v>0</v>
      </c>
      <c r="M20" s="413">
        <f t="shared" si="1"/>
        <v>1</v>
      </c>
      <c r="N20" s="414">
        <f t="shared" si="2"/>
        <v>0.5</v>
      </c>
      <c r="O20" s="769"/>
      <c r="P20" s="506">
        <v>75</v>
      </c>
      <c r="Q20" s="507">
        <v>75</v>
      </c>
      <c r="R20" s="521">
        <f t="shared" si="16"/>
        <v>0</v>
      </c>
      <c r="S20" s="52">
        <f t="shared" si="3"/>
        <v>0</v>
      </c>
      <c r="T20" s="451">
        <f t="shared" si="4"/>
        <v>1</v>
      </c>
      <c r="U20" s="452">
        <f t="shared" si="5"/>
        <v>0.5</v>
      </c>
      <c r="V20" s="771"/>
      <c r="X20" s="504">
        <v>75</v>
      </c>
      <c r="Y20" s="505">
        <v>75</v>
      </c>
      <c r="Z20" s="521">
        <f t="shared" si="17"/>
        <v>0</v>
      </c>
      <c r="AA20" s="89">
        <f t="shared" si="6"/>
        <v>0</v>
      </c>
      <c r="AB20" s="451">
        <f t="shared" si="7"/>
        <v>1</v>
      </c>
      <c r="AC20" s="452">
        <f t="shared" si="8"/>
        <v>0.5</v>
      </c>
      <c r="AD20" s="741"/>
      <c r="AE20" s="534">
        <f t="shared" si="19"/>
        <v>75</v>
      </c>
      <c r="AF20" s="535">
        <f t="shared" si="20"/>
        <v>75</v>
      </c>
      <c r="AG20" s="521">
        <f t="shared" si="18"/>
        <v>0</v>
      </c>
      <c r="AH20" s="89">
        <f t="shared" si="10"/>
        <v>0</v>
      </c>
      <c r="AI20" s="451">
        <f t="shared" si="11"/>
        <v>1</v>
      </c>
      <c r="AJ20" s="452">
        <f t="shared" si="12"/>
        <v>0.5</v>
      </c>
      <c r="AK20" s="741"/>
    </row>
    <row r="21" spans="2:37" s="67" customFormat="1" ht="61.5" customHeight="1">
      <c r="B21" s="33">
        <v>9</v>
      </c>
      <c r="C21" s="40" t="s">
        <v>154</v>
      </c>
      <c r="D21" s="41">
        <v>0.5</v>
      </c>
      <c r="E21" s="59" t="s">
        <v>155</v>
      </c>
      <c r="F21" s="32" t="s">
        <v>35</v>
      </c>
      <c r="I21" s="504">
        <v>80</v>
      </c>
      <c r="J21" s="505">
        <v>80</v>
      </c>
      <c r="K21" s="412">
        <f t="shared" si="15"/>
        <v>0</v>
      </c>
      <c r="L21" s="98">
        <f t="shared" si="0"/>
        <v>0</v>
      </c>
      <c r="M21" s="413">
        <f t="shared" si="1"/>
        <v>1</v>
      </c>
      <c r="N21" s="414">
        <f t="shared" si="2"/>
        <v>0.5</v>
      </c>
      <c r="O21" s="769"/>
      <c r="P21" s="504">
        <v>80</v>
      </c>
      <c r="Q21" s="505">
        <v>80</v>
      </c>
      <c r="R21" s="521">
        <f t="shared" si="16"/>
        <v>0</v>
      </c>
      <c r="S21" s="52">
        <f t="shared" si="3"/>
        <v>0</v>
      </c>
      <c r="T21" s="451">
        <f t="shared" si="4"/>
        <v>1</v>
      </c>
      <c r="U21" s="452">
        <f t="shared" si="5"/>
        <v>0.5</v>
      </c>
      <c r="V21" s="771"/>
      <c r="X21" s="504">
        <v>80</v>
      </c>
      <c r="Y21" s="505">
        <v>80</v>
      </c>
      <c r="Z21" s="521">
        <f t="shared" si="17"/>
        <v>0</v>
      </c>
      <c r="AA21" s="89">
        <f t="shared" si="6"/>
        <v>0</v>
      </c>
      <c r="AB21" s="451">
        <f t="shared" si="7"/>
        <v>1</v>
      </c>
      <c r="AC21" s="452">
        <f t="shared" si="8"/>
        <v>0.5</v>
      </c>
      <c r="AD21" s="741"/>
      <c r="AE21" s="534">
        <f t="shared" si="19"/>
        <v>80</v>
      </c>
      <c r="AF21" s="535">
        <f t="shared" si="20"/>
        <v>80</v>
      </c>
      <c r="AG21" s="521">
        <f t="shared" si="18"/>
        <v>0</v>
      </c>
      <c r="AH21" s="89">
        <f t="shared" si="10"/>
        <v>0</v>
      </c>
      <c r="AI21" s="451">
        <f t="shared" si="11"/>
        <v>1</v>
      </c>
      <c r="AJ21" s="452">
        <f t="shared" si="12"/>
        <v>0.5</v>
      </c>
      <c r="AK21" s="741"/>
    </row>
    <row r="22" spans="2:37" s="67" customFormat="1" ht="63" customHeight="1" thickBot="1">
      <c r="B22" s="33">
        <v>10</v>
      </c>
      <c r="C22" s="54" t="s">
        <v>200</v>
      </c>
      <c r="D22" s="55">
        <v>0.5</v>
      </c>
      <c r="E22" s="60" t="s">
        <v>156</v>
      </c>
      <c r="F22" s="32" t="s">
        <v>35</v>
      </c>
      <c r="I22" s="504">
        <v>80</v>
      </c>
      <c r="J22" s="505">
        <v>80</v>
      </c>
      <c r="K22" s="415">
        <f t="shared" si="15"/>
        <v>0</v>
      </c>
      <c r="L22" s="99">
        <f t="shared" si="0"/>
        <v>0</v>
      </c>
      <c r="M22" s="416">
        <f t="shared" si="1"/>
        <v>1</v>
      </c>
      <c r="N22" s="417">
        <f t="shared" si="2"/>
        <v>0.5</v>
      </c>
      <c r="O22" s="769"/>
      <c r="P22" s="504">
        <v>80</v>
      </c>
      <c r="Q22" s="505">
        <v>80</v>
      </c>
      <c r="R22" s="465">
        <f t="shared" si="16"/>
        <v>0</v>
      </c>
      <c r="S22" s="94">
        <f t="shared" si="3"/>
        <v>0</v>
      </c>
      <c r="T22" s="466">
        <f t="shared" si="4"/>
        <v>1</v>
      </c>
      <c r="U22" s="452">
        <f t="shared" si="5"/>
        <v>0.5</v>
      </c>
      <c r="V22" s="771"/>
      <c r="X22" s="504">
        <v>80</v>
      </c>
      <c r="Y22" s="505">
        <v>80</v>
      </c>
      <c r="Z22" s="465">
        <f t="shared" si="17"/>
        <v>0</v>
      </c>
      <c r="AA22" s="94">
        <f t="shared" si="6"/>
        <v>0</v>
      </c>
      <c r="AB22" s="466">
        <f t="shared" si="7"/>
        <v>1</v>
      </c>
      <c r="AC22" s="452">
        <f t="shared" si="8"/>
        <v>0.5</v>
      </c>
      <c r="AD22" s="741"/>
      <c r="AE22" s="534">
        <f t="shared" si="19"/>
        <v>80</v>
      </c>
      <c r="AF22" s="535">
        <f t="shared" si="20"/>
        <v>80</v>
      </c>
      <c r="AG22" s="465">
        <f t="shared" si="18"/>
        <v>0</v>
      </c>
      <c r="AH22" s="94">
        <f t="shared" si="10"/>
        <v>0</v>
      </c>
      <c r="AI22" s="466">
        <f t="shared" si="11"/>
        <v>1</v>
      </c>
      <c r="AJ22" s="525">
        <f t="shared" si="12"/>
        <v>0.5</v>
      </c>
      <c r="AK22" s="741"/>
    </row>
    <row r="23" spans="2:37" s="201" customFormat="1" ht="15.75" thickBot="1">
      <c r="B23" s="76"/>
      <c r="C23" s="197"/>
      <c r="D23" s="198">
        <f>SUM(D13:D22)</f>
        <v>9.5</v>
      </c>
      <c r="E23" s="199" t="s">
        <v>157</v>
      </c>
      <c r="F23" s="200"/>
      <c r="I23" s="206" t="s">
        <v>158</v>
      </c>
      <c r="J23" s="207"/>
      <c r="K23" s="512"/>
      <c r="L23" s="513">
        <f>+N23/D23</f>
        <v>1</v>
      </c>
      <c r="M23" s="514">
        <f>+SUM(M13:M22)</f>
        <v>10</v>
      </c>
      <c r="N23" s="515">
        <f>+SUM(N13:N22)</f>
        <v>9.5</v>
      </c>
      <c r="O23" s="770"/>
      <c r="P23" s="206" t="s">
        <v>158</v>
      </c>
      <c r="Q23" s="207"/>
      <c r="R23" s="512"/>
      <c r="S23" s="513">
        <f>+U23/D23</f>
        <v>1</v>
      </c>
      <c r="T23" s="514">
        <f>+SUM(T13:T22)</f>
        <v>10</v>
      </c>
      <c r="U23" s="515">
        <f>+SUM(U13:U22)</f>
        <v>9.5</v>
      </c>
      <c r="V23" s="770"/>
      <c r="X23" s="206" t="s">
        <v>158</v>
      </c>
      <c r="Y23" s="207"/>
      <c r="Z23" s="512"/>
      <c r="AA23" s="513">
        <f>+AC23/D23</f>
        <v>1</v>
      </c>
      <c r="AB23" s="514">
        <f>+SUM(AB13:AB22)</f>
        <v>10</v>
      </c>
      <c r="AC23" s="515">
        <f>+SUM(AC13:AC22)</f>
        <v>9.5</v>
      </c>
      <c r="AD23" s="770"/>
      <c r="AE23" s="526" t="s">
        <v>158</v>
      </c>
      <c r="AF23" s="512"/>
      <c r="AG23" s="512"/>
      <c r="AH23" s="513">
        <f>+AJ23/D23</f>
        <v>1</v>
      </c>
      <c r="AI23" s="514">
        <f>+SUM(AI13:AI22)</f>
        <v>10</v>
      </c>
      <c r="AJ23" s="515">
        <f>+SUM(AJ13:AJ22)</f>
        <v>9.5</v>
      </c>
      <c r="AK23" s="770"/>
    </row>
    <row r="24" spans="2:37" s="18" customFormat="1" ht="15.75" thickBot="1">
      <c r="B24" s="76"/>
      <c r="C24" s="95"/>
      <c r="D24" s="43"/>
      <c r="E24" s="42"/>
      <c r="F24" s="44"/>
    </row>
    <row r="25" spans="2:37" s="18" customFormat="1" ht="15.75" thickBot="1">
      <c r="B25" s="76"/>
      <c r="C25" s="242" t="s">
        <v>127</v>
      </c>
      <c r="D25" s="5"/>
      <c r="E25" s="4"/>
      <c r="F25" s="26"/>
      <c r="I25" s="696" t="s">
        <v>112</v>
      </c>
      <c r="J25" s="697"/>
      <c r="K25" s="697"/>
      <c r="L25" s="697"/>
      <c r="M25" s="697"/>
      <c r="N25" s="698"/>
      <c r="P25" s="696" t="s">
        <v>118</v>
      </c>
      <c r="Q25" s="697"/>
      <c r="R25" s="697"/>
      <c r="S25" s="697"/>
      <c r="T25" s="697"/>
      <c r="U25" s="698"/>
      <c r="X25" s="696" t="s">
        <v>119</v>
      </c>
      <c r="Y25" s="697"/>
      <c r="Z25" s="697"/>
      <c r="AA25" s="697"/>
      <c r="AB25" s="697"/>
      <c r="AC25" s="698"/>
      <c r="AE25" s="696" t="s">
        <v>120</v>
      </c>
      <c r="AF25" s="697"/>
      <c r="AG25" s="697"/>
      <c r="AH25" s="697"/>
      <c r="AI25" s="697"/>
      <c r="AJ25" s="698"/>
    </row>
    <row r="26" spans="2:37" s="18" customFormat="1" ht="18.600000000000001" customHeight="1" thickBot="1">
      <c r="B26" s="76"/>
      <c r="C26" s="762" t="s">
        <v>126</v>
      </c>
      <c r="D26" s="762"/>
      <c r="E26" s="762" t="s">
        <v>128</v>
      </c>
      <c r="F26" s="762"/>
      <c r="I26" s="235"/>
      <c r="J26" s="18" t="s">
        <v>113</v>
      </c>
      <c r="K26" s="527">
        <f>$D$23</f>
        <v>9.5</v>
      </c>
      <c r="L26" s="96" t="s">
        <v>114</v>
      </c>
      <c r="N26" s="236"/>
      <c r="P26" s="235"/>
      <c r="Q26" s="18" t="s">
        <v>113</v>
      </c>
      <c r="R26" s="527">
        <f>$D$23</f>
        <v>9.5</v>
      </c>
      <c r="S26" s="96" t="s">
        <v>114</v>
      </c>
      <c r="U26" s="236"/>
      <c r="X26" s="235"/>
      <c r="Y26" s="18" t="s">
        <v>113</v>
      </c>
      <c r="Z26" s="527">
        <f>$D$23</f>
        <v>9.5</v>
      </c>
      <c r="AA26" s="96" t="s">
        <v>114</v>
      </c>
      <c r="AC26" s="236"/>
      <c r="AE26" s="235"/>
      <c r="AF26" s="18" t="s">
        <v>113</v>
      </c>
      <c r="AG26" s="527">
        <f>$D$23</f>
        <v>9.5</v>
      </c>
      <c r="AH26" s="96" t="s">
        <v>114</v>
      </c>
      <c r="AJ26" s="236"/>
    </row>
    <row r="27" spans="2:37" s="18" customFormat="1" ht="15.75" thickBot="1">
      <c r="B27" s="76"/>
      <c r="C27" s="759" t="s">
        <v>122</v>
      </c>
      <c r="D27" s="759"/>
      <c r="E27" s="759" t="s">
        <v>123</v>
      </c>
      <c r="F27" s="759"/>
      <c r="I27" s="235"/>
      <c r="K27" s="33"/>
      <c r="L27" s="26"/>
      <c r="N27" s="236"/>
      <c r="P27" s="235"/>
      <c r="R27" s="33"/>
      <c r="S27" s="26"/>
      <c r="U27" s="236"/>
      <c r="X27" s="235"/>
      <c r="Z27" s="33"/>
      <c r="AA27" s="26"/>
      <c r="AC27" s="236"/>
      <c r="AE27" s="235"/>
      <c r="AG27" s="33"/>
      <c r="AH27" s="26"/>
      <c r="AJ27" s="236"/>
    </row>
    <row r="28" spans="2:37" ht="15" customHeight="1" thickBot="1">
      <c r="C28" s="759" t="s">
        <v>130</v>
      </c>
      <c r="D28" s="759"/>
      <c r="E28" s="759" t="s">
        <v>124</v>
      </c>
      <c r="F28" s="759"/>
      <c r="I28" s="235"/>
      <c r="J28" s="18" t="s">
        <v>115</v>
      </c>
      <c r="K28" s="528">
        <f>N23</f>
        <v>9.5</v>
      </c>
      <c r="L28" s="26"/>
      <c r="M28" s="18"/>
      <c r="N28" s="236"/>
      <c r="O28" s="18"/>
      <c r="P28" s="235"/>
      <c r="Q28" s="18" t="s">
        <v>115</v>
      </c>
      <c r="R28" s="528">
        <f>U23</f>
        <v>9.5</v>
      </c>
      <c r="S28" s="26"/>
      <c r="T28" s="18"/>
      <c r="U28" s="236"/>
      <c r="V28" s="18"/>
      <c r="W28" s="18"/>
      <c r="X28" s="235"/>
      <c r="Y28" s="18" t="s">
        <v>115</v>
      </c>
      <c r="Z28" s="528">
        <f>AC23</f>
        <v>9.5</v>
      </c>
      <c r="AA28" s="26"/>
      <c r="AB28" s="18"/>
      <c r="AC28" s="236"/>
      <c r="AD28" s="18"/>
      <c r="AE28" s="235"/>
      <c r="AF28" s="18" t="s">
        <v>121</v>
      </c>
      <c r="AG28" s="528">
        <f>AJ23</f>
        <v>9.5</v>
      </c>
      <c r="AH28" s="26"/>
      <c r="AI28" s="18"/>
      <c r="AJ28" s="236"/>
    </row>
    <row r="29" spans="2:37" ht="15.75" thickBot="1">
      <c r="C29" s="759" t="s">
        <v>129</v>
      </c>
      <c r="D29" s="759"/>
      <c r="E29" s="760" t="s">
        <v>125</v>
      </c>
      <c r="F29" s="761"/>
      <c r="I29" s="237"/>
      <c r="K29" s="33"/>
      <c r="L29" s="26"/>
      <c r="N29" s="238"/>
      <c r="P29" s="237"/>
      <c r="R29" s="33"/>
      <c r="S29" s="26"/>
      <c r="U29" s="238"/>
      <c r="X29" s="237"/>
      <c r="Z29" s="33"/>
      <c r="AA29" s="26"/>
      <c r="AC29" s="238"/>
      <c r="AE29" s="237"/>
      <c r="AG29" s="33"/>
      <c r="AH29" s="26"/>
      <c r="AJ29" s="238"/>
    </row>
    <row r="30" spans="2:37" ht="18.600000000000001" customHeight="1" thickBot="1">
      <c r="C30" s="243" t="s">
        <v>132</v>
      </c>
      <c r="D30" s="244"/>
      <c r="E30" s="245"/>
      <c r="F30" s="245"/>
      <c r="I30" s="699" t="s">
        <v>108</v>
      </c>
      <c r="J30" s="700"/>
      <c r="K30" s="247">
        <v>15000</v>
      </c>
      <c r="L30" s="96" t="s">
        <v>239</v>
      </c>
      <c r="N30" s="238"/>
      <c r="P30" s="699" t="s">
        <v>108</v>
      </c>
      <c r="Q30" s="700"/>
      <c r="R30" s="247">
        <v>15000</v>
      </c>
      <c r="S30" s="96" t="s">
        <v>239</v>
      </c>
      <c r="U30" s="238"/>
      <c r="X30" s="699" t="s">
        <v>108</v>
      </c>
      <c r="Y30" s="700"/>
      <c r="Z30" s="247">
        <v>15000</v>
      </c>
      <c r="AA30" s="96" t="s">
        <v>239</v>
      </c>
      <c r="AC30" s="238"/>
      <c r="AE30" s="699" t="s">
        <v>108</v>
      </c>
      <c r="AF30" s="700"/>
      <c r="AG30" s="247">
        <v>15000</v>
      </c>
      <c r="AH30" s="96" t="s">
        <v>239</v>
      </c>
      <c r="AJ30" s="238"/>
    </row>
    <row r="31" spans="2:37" ht="15.75" thickBot="1">
      <c r="C31" s="763"/>
      <c r="D31" s="763"/>
      <c r="E31" s="763"/>
      <c r="F31" s="763"/>
      <c r="I31" s="237"/>
      <c r="K31" s="33"/>
      <c r="L31" s="26"/>
      <c r="N31" s="238"/>
      <c r="P31" s="237"/>
      <c r="R31" s="33"/>
      <c r="S31" s="26"/>
      <c r="U31" s="238"/>
      <c r="X31" s="237"/>
      <c r="Z31" s="33"/>
      <c r="AA31" s="26"/>
      <c r="AC31" s="238"/>
      <c r="AE31" s="237"/>
      <c r="AG31" s="33"/>
      <c r="AH31" s="26"/>
      <c r="AJ31" s="238"/>
    </row>
    <row r="32" spans="2:37" ht="16.5" thickBot="1">
      <c r="C32" s="4"/>
      <c r="D32" s="232"/>
      <c r="E32" s="231"/>
      <c r="F32" s="231"/>
      <c r="I32" s="699" t="s">
        <v>117</v>
      </c>
      <c r="J32" s="700"/>
      <c r="K32" s="529">
        <f>K28/K26</f>
        <v>1</v>
      </c>
      <c r="L32" s="26"/>
      <c r="N32" s="238"/>
      <c r="P32" s="699" t="s">
        <v>117</v>
      </c>
      <c r="Q32" s="700"/>
      <c r="R32" s="529">
        <f>R28/R26</f>
        <v>1</v>
      </c>
      <c r="S32" s="26"/>
      <c r="U32" s="238"/>
      <c r="X32" s="699" t="s">
        <v>117</v>
      </c>
      <c r="Y32" s="700"/>
      <c r="Z32" s="529">
        <f>Z28/Z26</f>
        <v>1</v>
      </c>
      <c r="AA32" s="26"/>
      <c r="AC32" s="238"/>
      <c r="AE32" s="699" t="s">
        <v>117</v>
      </c>
      <c r="AF32" s="700"/>
      <c r="AG32" s="529">
        <f>AG28/AG26</f>
        <v>1</v>
      </c>
      <c r="AH32" s="26"/>
      <c r="AJ32" s="238"/>
    </row>
    <row r="33" spans="9:36" ht="15.75" thickBot="1">
      <c r="I33" s="237"/>
      <c r="K33" s="26"/>
      <c r="L33" s="26"/>
      <c r="N33" s="238"/>
      <c r="P33" s="237"/>
      <c r="R33" s="26"/>
      <c r="S33" s="26"/>
      <c r="U33" s="238"/>
      <c r="X33" s="237"/>
      <c r="Z33" s="26"/>
      <c r="AA33" s="26"/>
      <c r="AC33" s="238"/>
      <c r="AE33" s="237"/>
      <c r="AG33" s="26"/>
      <c r="AH33" s="26"/>
      <c r="AJ33" s="238"/>
    </row>
    <row r="34" spans="9:36" ht="15.75" thickBot="1">
      <c r="I34" s="699" t="s">
        <v>111</v>
      </c>
      <c r="J34" s="700"/>
      <c r="K34" s="662">
        <f>IF(K32&lt;85%,0,IF(K32&lt;120%,(K30*K32),(K30*120%)))</f>
        <v>15000</v>
      </c>
      <c r="L34" s="663">
        <f t="shared" ref="L34" si="21">IF(L32&lt;80%,0,IF(L32&lt;100%,(L30*L32),IF(L32=100%,(L30),IF(L32&lt;=105%,(L30*L32),IF(L32&lt;=150%,(L30*L32),(L30*150%))))))</f>
        <v>0</v>
      </c>
      <c r="N34" s="238"/>
      <c r="P34" s="699" t="s">
        <v>111</v>
      </c>
      <c r="Q34" s="700"/>
      <c r="R34" s="772">
        <f>IF(R32&lt;85%,0,IF(R32&lt;120%,(R30*R32),(R30*120%)))</f>
        <v>15000</v>
      </c>
      <c r="S34" s="773">
        <f t="shared" ref="S34" si="22">IF(S32&lt;80%,0,IF(S32&lt;100%,(S30*S32),IF(S32=100%,(S30),IF(S32&lt;=105%,(S30*S32),IF(S32&lt;=150%,(S30*S32),(S30*150%))))))</f>
        <v>0</v>
      </c>
      <c r="U34" s="238"/>
      <c r="X34" s="699" t="s">
        <v>111</v>
      </c>
      <c r="Y34" s="700"/>
      <c r="Z34" s="772">
        <f>IF(Z32&lt;85%,0,IF(Z32&lt;120%,(Z30*Z32),(Z30*120%)))</f>
        <v>15000</v>
      </c>
      <c r="AA34" s="773">
        <f t="shared" ref="AA34" si="23">IF(AA32&lt;80%,0,IF(AA32&lt;100%,(AA30*AA32),IF(AA32=100%,(AA30),IF(AA32&lt;=105%,(AA30*AA32),IF(AA32&lt;=150%,(AA30*AA32),(AA30*150%))))))</f>
        <v>0</v>
      </c>
      <c r="AC34" s="238"/>
      <c r="AE34" s="699" t="s">
        <v>111</v>
      </c>
      <c r="AF34" s="700"/>
      <c r="AG34" s="772">
        <f>IF(AG32&lt;85%,0,IF(AG32&lt;120%,(AG30*AG32),(AG30*120%)))</f>
        <v>15000</v>
      </c>
      <c r="AH34" s="773">
        <f t="shared" ref="AH34" si="24">IF(AH32&lt;80%,0,IF(AH32&lt;100%,(AH30*AH32),IF(AH32=100%,(AH30),IF(AH32&lt;=105%,(AH30*AH32),IF(AH32&lt;=150%,(AH30*AH32),(AH30*150%))))))</f>
        <v>0</v>
      </c>
      <c r="AJ34" s="238"/>
    </row>
    <row r="35" spans="9:36" ht="15.75" thickBot="1">
      <c r="I35" s="239"/>
      <c r="J35" s="240"/>
      <c r="K35" s="240"/>
      <c r="L35" s="240"/>
      <c r="M35" s="240"/>
      <c r="N35" s="241"/>
      <c r="P35" s="239"/>
      <c r="Q35" s="240"/>
      <c r="R35" s="240"/>
      <c r="S35" s="240"/>
      <c r="T35" s="240"/>
      <c r="U35" s="241"/>
      <c r="X35" s="239"/>
      <c r="Y35" s="240"/>
      <c r="Z35" s="240"/>
      <c r="AA35" s="240"/>
      <c r="AB35" s="240"/>
      <c r="AC35" s="241"/>
      <c r="AE35" s="239"/>
      <c r="AF35" s="240"/>
      <c r="AG35" s="240"/>
      <c r="AH35" s="240"/>
      <c r="AI35" s="240"/>
      <c r="AJ35" s="241"/>
    </row>
    <row r="40" spans="9:36">
      <c r="P40" s="4" t="s">
        <v>216</v>
      </c>
    </row>
    <row r="41" spans="9:36">
      <c r="P41" s="4" t="s">
        <v>217</v>
      </c>
    </row>
  </sheetData>
  <mergeCells count="42">
    <mergeCell ref="X32:Y32"/>
    <mergeCell ref="AE32:AF32"/>
    <mergeCell ref="I34:J34"/>
    <mergeCell ref="C29:D29"/>
    <mergeCell ref="E29:F29"/>
    <mergeCell ref="C31:D31"/>
    <mergeCell ref="E31:F31"/>
    <mergeCell ref="I32:J32"/>
    <mergeCell ref="AE34:AF34"/>
    <mergeCell ref="K34:L34"/>
    <mergeCell ref="P34:Q34"/>
    <mergeCell ref="R34:S34"/>
    <mergeCell ref="X34:Y34"/>
    <mergeCell ref="Z34:AA34"/>
    <mergeCell ref="E26:F26"/>
    <mergeCell ref="C27:D27"/>
    <mergeCell ref="E27:F27"/>
    <mergeCell ref="C28:D28"/>
    <mergeCell ref="E28:F28"/>
    <mergeCell ref="AK7:AK23"/>
    <mergeCell ref="H8:N8"/>
    <mergeCell ref="P8:U8"/>
    <mergeCell ref="W8:AC8"/>
    <mergeCell ref="AE9:AJ10"/>
    <mergeCell ref="X10:AC10"/>
    <mergeCell ref="P10:U10"/>
    <mergeCell ref="C10:F10"/>
    <mergeCell ref="I10:N10"/>
    <mergeCell ref="O7:O23"/>
    <mergeCell ref="V7:V23"/>
    <mergeCell ref="AG34:AH34"/>
    <mergeCell ref="P32:Q32"/>
    <mergeCell ref="AD7:AD23"/>
    <mergeCell ref="I25:N25"/>
    <mergeCell ref="P25:U25"/>
    <mergeCell ref="X25:AC25"/>
    <mergeCell ref="AE25:AJ25"/>
    <mergeCell ref="I30:J30"/>
    <mergeCell ref="P30:Q30"/>
    <mergeCell ref="X30:Y30"/>
    <mergeCell ref="AE30:AF30"/>
    <mergeCell ref="C26:D26"/>
  </mergeCells>
  <conditionalFormatting sqref="H13:H14">
    <cfRule type="colorScale" priority="379">
      <colorScale>
        <cfvo type="num" val="0"/>
        <cfvo type="num" val="0.5"/>
        <cfvo type="num" val="1"/>
        <color rgb="FFF8696B"/>
        <color rgb="FFFFEB84"/>
        <color rgb="FF63BE7B"/>
      </colorScale>
    </cfRule>
  </conditionalFormatting>
  <conditionalFormatting sqref="H20:H21 M20">
    <cfRule type="colorScale" priority="405">
      <colorScale>
        <cfvo type="num" val="0"/>
        <cfvo type="num" val="0.5"/>
        <cfvo type="num" val="1"/>
        <color rgb="FFF8696B"/>
        <color rgb="FFFFEB84"/>
        <color rgb="FF63BE7B"/>
      </colorScale>
    </cfRule>
  </conditionalFormatting>
  <conditionalFormatting sqref="H22:H23 M18:M19 T18 AB18 AI18 AL13:HI23 H16:H19 W16:W18">
    <cfRule type="colorScale" priority="418">
      <colorScale>
        <cfvo type="num" val="0"/>
        <cfvo type="num" val="0.5"/>
        <cfvo type="num" val="1"/>
        <color rgb="FFF8696B"/>
        <color rgb="FFFFEB84"/>
        <color rgb="FF63BE7B"/>
      </colorScale>
    </cfRule>
  </conditionalFormatting>
  <conditionalFormatting sqref="L13:L22">
    <cfRule type="cellIs" dxfId="69" priority="115" operator="lessThan">
      <formula>0</formula>
    </cfRule>
  </conditionalFormatting>
  <conditionalFormatting sqref="M13">
    <cfRule type="colorScale" priority="371">
      <colorScale>
        <cfvo type="num" val="0"/>
        <cfvo type="num" val="0.5"/>
        <cfvo type="num" val="1"/>
        <color rgb="FFF8696B"/>
        <color rgb="FFFFEB84"/>
        <color rgb="FF63BE7B"/>
      </colorScale>
    </cfRule>
  </conditionalFormatting>
  <conditionalFormatting sqref="M14">
    <cfRule type="colorScale" priority="116">
      <colorScale>
        <cfvo type="num" val="0"/>
        <cfvo type="num" val="0.5"/>
        <cfvo type="num" val="1"/>
        <color rgb="FFF8696B"/>
        <color rgb="FFFFEB84"/>
        <color rgb="FF63BE7B"/>
      </colorScale>
    </cfRule>
  </conditionalFormatting>
  <conditionalFormatting sqref="M15">
    <cfRule type="colorScale" priority="355">
      <colorScale>
        <cfvo type="num" val="0"/>
        <cfvo type="num" val="0.5"/>
        <cfvo type="num" val="1"/>
        <color rgb="FFF8696B"/>
        <color rgb="FFFFEB84"/>
        <color rgb="FF63BE7B"/>
      </colorScale>
    </cfRule>
  </conditionalFormatting>
  <conditionalFormatting sqref="M16">
    <cfRule type="colorScale" priority="364">
      <colorScale>
        <cfvo type="num" val="0"/>
        <cfvo type="num" val="0.5"/>
        <cfvo type="num" val="1"/>
        <color rgb="FFF8696B"/>
        <color rgb="FFFFEB84"/>
        <color rgb="FF63BE7B"/>
      </colorScale>
    </cfRule>
  </conditionalFormatting>
  <conditionalFormatting sqref="M17">
    <cfRule type="colorScale" priority="149">
      <colorScale>
        <cfvo type="num" val="0"/>
        <cfvo type="num" val="0.5"/>
        <cfvo type="num" val="1"/>
        <color rgb="FFF8696B"/>
        <color rgb="FFFFEB84"/>
        <color rgb="FF63BE7B"/>
      </colorScale>
    </cfRule>
  </conditionalFormatting>
  <conditionalFormatting sqref="M19">
    <cfRule type="colorScale" priority="408">
      <colorScale>
        <cfvo type="num" val="0"/>
        <cfvo type="num" val="0.5"/>
        <cfvo type="num" val="1"/>
        <color rgb="FFF8696B"/>
        <color rgb="FFFFEB84"/>
        <color rgb="FF63BE7B"/>
      </colorScale>
    </cfRule>
  </conditionalFormatting>
  <conditionalFormatting sqref="M20">
    <cfRule type="colorScale" priority="396">
      <colorScale>
        <cfvo type="num" val="0"/>
        <cfvo type="num" val="0.5"/>
        <cfvo type="num" val="1"/>
        <color rgb="FFF8696B"/>
        <color rgb="FFFFEB84"/>
        <color rgb="FF63BE7B"/>
      </colorScale>
    </cfRule>
  </conditionalFormatting>
  <conditionalFormatting sqref="M21">
    <cfRule type="colorScale" priority="380">
      <colorScale>
        <cfvo type="num" val="0"/>
        <cfvo type="num" val="0.5"/>
        <cfvo type="num" val="1"/>
        <color rgb="FFF8696B"/>
        <color rgb="FFFFEB84"/>
        <color rgb="FF63BE7B"/>
      </colorScale>
    </cfRule>
    <cfRule type="colorScale" priority="383">
      <colorScale>
        <cfvo type="num" val="0"/>
        <cfvo type="num" val="0.5"/>
        <cfvo type="num" val="1"/>
        <color rgb="FFF8696B"/>
        <color rgb="FFFFEB84"/>
        <color rgb="FF63BE7B"/>
      </colorScale>
    </cfRule>
  </conditionalFormatting>
  <conditionalFormatting sqref="M22">
    <cfRule type="colorScale" priority="407">
      <colorScale>
        <cfvo type="num" val="0"/>
        <cfvo type="num" val="0.5"/>
        <cfvo type="num" val="1"/>
        <color rgb="FFF8696B"/>
        <color rgb="FFFFEB84"/>
        <color rgb="FF63BE7B"/>
      </colorScale>
    </cfRule>
  </conditionalFormatting>
  <conditionalFormatting sqref="S13:S22">
    <cfRule type="cellIs" dxfId="68" priority="76" operator="lessThan">
      <formula>0</formula>
    </cfRule>
  </conditionalFormatting>
  <conditionalFormatting sqref="T13">
    <cfRule type="colorScale" priority="291">
      <colorScale>
        <cfvo type="num" val="0"/>
        <cfvo type="num" val="0.5"/>
        <cfvo type="num" val="1"/>
        <color rgb="FFF8696B"/>
        <color rgb="FFFFEB84"/>
        <color rgb="FF63BE7B"/>
      </colorScale>
    </cfRule>
  </conditionalFormatting>
  <conditionalFormatting sqref="T14">
    <cfRule type="colorScale" priority="106">
      <colorScale>
        <cfvo type="num" val="0"/>
        <cfvo type="num" val="0.5"/>
        <cfvo type="num" val="1"/>
        <color rgb="FFF8696B"/>
        <color rgb="FFFFEB84"/>
        <color rgb="FF63BE7B"/>
      </colorScale>
    </cfRule>
  </conditionalFormatting>
  <conditionalFormatting sqref="T15">
    <cfRule type="colorScale" priority="275">
      <colorScale>
        <cfvo type="num" val="0"/>
        <cfvo type="num" val="0.5"/>
        <cfvo type="num" val="1"/>
        <color rgb="FFF8696B"/>
        <color rgb="FFFFEB84"/>
        <color rgb="FF63BE7B"/>
      </colorScale>
    </cfRule>
  </conditionalFormatting>
  <conditionalFormatting sqref="T16">
    <cfRule type="colorScale" priority="284">
      <colorScale>
        <cfvo type="num" val="0"/>
        <cfvo type="num" val="0.5"/>
        <cfvo type="num" val="1"/>
        <color rgb="FFF8696B"/>
        <color rgb="FFFFEB84"/>
        <color rgb="FF63BE7B"/>
      </colorScale>
    </cfRule>
  </conditionalFormatting>
  <conditionalFormatting sqref="T17">
    <cfRule type="colorScale" priority="75">
      <colorScale>
        <cfvo type="num" val="0"/>
        <cfvo type="num" val="0.5"/>
        <cfvo type="num" val="1"/>
        <color rgb="FFF8696B"/>
        <color rgb="FFFFEB84"/>
        <color rgb="FF63BE7B"/>
      </colorScale>
    </cfRule>
  </conditionalFormatting>
  <conditionalFormatting sqref="T19">
    <cfRule type="colorScale" priority="328">
      <colorScale>
        <cfvo type="num" val="0"/>
        <cfvo type="num" val="0.5"/>
        <cfvo type="num" val="1"/>
        <color rgb="FFF8696B"/>
        <color rgb="FFFFEB84"/>
        <color rgb="FF63BE7B"/>
      </colorScale>
    </cfRule>
    <cfRule type="colorScale" priority="338">
      <colorScale>
        <cfvo type="num" val="0"/>
        <cfvo type="num" val="0.5"/>
        <cfvo type="num" val="1"/>
        <color rgb="FFF8696B"/>
        <color rgb="FFFFEB84"/>
        <color rgb="FF63BE7B"/>
      </colorScale>
    </cfRule>
  </conditionalFormatting>
  <conditionalFormatting sqref="T20">
    <cfRule type="colorScale" priority="316">
      <colorScale>
        <cfvo type="num" val="0"/>
        <cfvo type="num" val="0.5"/>
        <cfvo type="num" val="1"/>
        <color rgb="FFF8696B"/>
        <color rgb="FFFFEB84"/>
        <color rgb="FF63BE7B"/>
      </colorScale>
    </cfRule>
    <cfRule type="colorScale" priority="325">
      <colorScale>
        <cfvo type="num" val="0"/>
        <cfvo type="num" val="0.5"/>
        <cfvo type="num" val="1"/>
        <color rgb="FFF8696B"/>
        <color rgb="FFFFEB84"/>
        <color rgb="FF63BE7B"/>
      </colorScale>
    </cfRule>
  </conditionalFormatting>
  <conditionalFormatting sqref="T21">
    <cfRule type="colorScale" priority="300">
      <colorScale>
        <cfvo type="num" val="0"/>
        <cfvo type="num" val="0.5"/>
        <cfvo type="num" val="1"/>
        <color rgb="FFF8696B"/>
        <color rgb="FFFFEB84"/>
        <color rgb="FF63BE7B"/>
      </colorScale>
    </cfRule>
    <cfRule type="colorScale" priority="303">
      <colorScale>
        <cfvo type="num" val="0"/>
        <cfvo type="num" val="0.5"/>
        <cfvo type="num" val="1"/>
        <color rgb="FFF8696B"/>
        <color rgb="FFFFEB84"/>
        <color rgb="FF63BE7B"/>
      </colorScale>
    </cfRule>
  </conditionalFormatting>
  <conditionalFormatting sqref="T22">
    <cfRule type="colorScale" priority="327">
      <colorScale>
        <cfvo type="num" val="0"/>
        <cfvo type="num" val="0.5"/>
        <cfvo type="num" val="1"/>
        <color rgb="FFF8696B"/>
        <color rgb="FFFFEB84"/>
        <color rgb="FF63BE7B"/>
      </colorScale>
    </cfRule>
  </conditionalFormatting>
  <conditionalFormatting sqref="W13:W14">
    <cfRule type="colorScale" priority="219">
      <colorScale>
        <cfvo type="num" val="0"/>
        <cfvo type="num" val="0.5"/>
        <cfvo type="num" val="1"/>
        <color rgb="FFF8696B"/>
        <color rgb="FFFFEB84"/>
        <color rgb="FF63BE7B"/>
      </colorScale>
    </cfRule>
  </conditionalFormatting>
  <conditionalFormatting sqref="W20:W21 AB20">
    <cfRule type="colorScale" priority="245">
      <colorScale>
        <cfvo type="num" val="0"/>
        <cfvo type="num" val="0.5"/>
        <cfvo type="num" val="1"/>
        <color rgb="FFF8696B"/>
        <color rgb="FFFFEB84"/>
        <color rgb="FF63BE7B"/>
      </colorScale>
    </cfRule>
  </conditionalFormatting>
  <conditionalFormatting sqref="AA13:AA22">
    <cfRule type="cellIs" dxfId="67" priority="2" operator="lessThan">
      <formula>0</formula>
    </cfRule>
  </conditionalFormatting>
  <conditionalFormatting sqref="AB13">
    <cfRule type="colorScale" priority="211">
      <colorScale>
        <cfvo type="num" val="0"/>
        <cfvo type="num" val="0.5"/>
        <cfvo type="num" val="1"/>
        <color rgb="FFF8696B"/>
        <color rgb="FFFFEB84"/>
        <color rgb="FF63BE7B"/>
      </colorScale>
    </cfRule>
  </conditionalFormatting>
  <conditionalFormatting sqref="AB14">
    <cfRule type="colorScale" priority="135">
      <colorScale>
        <cfvo type="num" val="0"/>
        <cfvo type="num" val="0.5"/>
        <cfvo type="num" val="1"/>
        <color rgb="FFF8696B"/>
        <color rgb="FFFFEB84"/>
        <color rgb="FF63BE7B"/>
      </colorScale>
    </cfRule>
    <cfRule type="colorScale" priority="138">
      <colorScale>
        <cfvo type="num" val="0"/>
        <cfvo type="num" val="0.5"/>
        <cfvo type="num" val="1"/>
        <color rgb="FFF8696B"/>
        <color rgb="FFFFEB84"/>
        <color rgb="FF63BE7B"/>
      </colorScale>
    </cfRule>
  </conditionalFormatting>
  <conditionalFormatting sqref="AB15">
    <cfRule type="colorScale" priority="195">
      <colorScale>
        <cfvo type="num" val="0"/>
        <cfvo type="num" val="0.5"/>
        <cfvo type="num" val="1"/>
        <color rgb="FFF8696B"/>
        <color rgb="FFFFEB84"/>
        <color rgb="FF63BE7B"/>
      </colorScale>
    </cfRule>
  </conditionalFormatting>
  <conditionalFormatting sqref="AB16">
    <cfRule type="colorScale" priority="204">
      <colorScale>
        <cfvo type="num" val="0"/>
        <cfvo type="num" val="0.5"/>
        <cfvo type="num" val="1"/>
        <color rgb="FFF8696B"/>
        <color rgb="FFFFEB84"/>
        <color rgb="FF63BE7B"/>
      </colorScale>
    </cfRule>
  </conditionalFormatting>
  <conditionalFormatting sqref="AB17">
    <cfRule type="colorScale" priority="139">
      <colorScale>
        <cfvo type="num" val="0"/>
        <cfvo type="num" val="0.5"/>
        <cfvo type="num" val="1"/>
        <color rgb="FFF8696B"/>
        <color rgb="FFFFEB84"/>
        <color rgb="FF63BE7B"/>
      </colorScale>
    </cfRule>
  </conditionalFormatting>
  <conditionalFormatting sqref="W19 AB19 W22:W23">
    <cfRule type="colorScale" priority="258">
      <colorScale>
        <cfvo type="num" val="0"/>
        <cfvo type="num" val="0.5"/>
        <cfvo type="num" val="1"/>
        <color rgb="FFF8696B"/>
        <color rgb="FFFFEB84"/>
        <color rgb="FF63BE7B"/>
      </colorScale>
    </cfRule>
  </conditionalFormatting>
  <conditionalFormatting sqref="AB19">
    <cfRule type="colorScale" priority="248">
      <colorScale>
        <cfvo type="num" val="0"/>
        <cfvo type="num" val="0.5"/>
        <cfvo type="num" val="1"/>
        <color rgb="FFF8696B"/>
        <color rgb="FFFFEB84"/>
        <color rgb="FF63BE7B"/>
      </colorScale>
    </cfRule>
  </conditionalFormatting>
  <conditionalFormatting sqref="AB20">
    <cfRule type="colorScale" priority="236">
      <colorScale>
        <cfvo type="num" val="0"/>
        <cfvo type="num" val="0.5"/>
        <cfvo type="num" val="1"/>
        <color rgb="FFF8696B"/>
        <color rgb="FFFFEB84"/>
        <color rgb="FF63BE7B"/>
      </colorScale>
    </cfRule>
  </conditionalFormatting>
  <conditionalFormatting sqref="AB21">
    <cfRule type="colorScale" priority="220">
      <colorScale>
        <cfvo type="num" val="0"/>
        <cfvo type="num" val="0.5"/>
        <cfvo type="num" val="1"/>
        <color rgb="FFF8696B"/>
        <color rgb="FFFFEB84"/>
        <color rgb="FF63BE7B"/>
      </colorScale>
    </cfRule>
    <cfRule type="colorScale" priority="223">
      <colorScale>
        <cfvo type="num" val="0"/>
        <cfvo type="num" val="0.5"/>
        <cfvo type="num" val="1"/>
        <color rgb="FFF8696B"/>
        <color rgb="FFFFEB84"/>
        <color rgb="FF63BE7B"/>
      </colorScale>
    </cfRule>
  </conditionalFormatting>
  <conditionalFormatting sqref="AB22">
    <cfRule type="colorScale" priority="247">
      <colorScale>
        <cfvo type="num" val="0"/>
        <cfvo type="num" val="0.5"/>
        <cfvo type="num" val="1"/>
        <color rgb="FFF8696B"/>
        <color rgb="FFFFEB84"/>
        <color rgb="FF63BE7B"/>
      </colorScale>
    </cfRule>
  </conditionalFormatting>
  <conditionalFormatting sqref="AH13:AH22">
    <cfRule type="cellIs" dxfId="66" priority="1" operator="lessThan">
      <formula>0</formula>
    </cfRule>
  </conditionalFormatting>
  <conditionalFormatting sqref="AI13:AI14">
    <cfRule type="colorScale" priority="163">
      <colorScale>
        <cfvo type="num" val="0"/>
        <cfvo type="num" val="0.5"/>
        <cfvo type="num" val="1"/>
        <color rgb="FFF8696B"/>
        <color rgb="FFFFEB84"/>
        <color rgb="FF63BE7B"/>
      </colorScale>
    </cfRule>
  </conditionalFormatting>
  <conditionalFormatting sqref="AI15">
    <cfRule type="colorScale" priority="159">
      <colorScale>
        <cfvo type="num" val="0"/>
        <cfvo type="num" val="0.5"/>
        <cfvo type="num" val="1"/>
        <color rgb="FFF8696B"/>
        <color rgb="FFFFEB84"/>
        <color rgb="FF63BE7B"/>
      </colorScale>
    </cfRule>
  </conditionalFormatting>
  <conditionalFormatting sqref="AI16">
    <cfRule type="colorScale" priority="162">
      <colorScale>
        <cfvo type="num" val="0"/>
        <cfvo type="num" val="0.5"/>
        <cfvo type="num" val="1"/>
        <color rgb="FFF8696B"/>
        <color rgb="FFFFEB84"/>
        <color rgb="FF63BE7B"/>
      </colorScale>
    </cfRule>
  </conditionalFormatting>
  <conditionalFormatting sqref="AI17">
    <cfRule type="colorScale" priority="125">
      <colorScale>
        <cfvo type="num" val="0"/>
        <cfvo type="num" val="0.5"/>
        <cfvo type="num" val="1"/>
        <color rgb="FFF8696B"/>
        <color rgb="FFFFEB84"/>
        <color rgb="FF63BE7B"/>
      </colorScale>
    </cfRule>
  </conditionalFormatting>
  <conditionalFormatting sqref="AI19">
    <cfRule type="colorScale" priority="175">
      <colorScale>
        <cfvo type="num" val="0"/>
        <cfvo type="num" val="0.5"/>
        <cfvo type="num" val="1"/>
        <color rgb="FFF8696B"/>
        <color rgb="FFFFEB84"/>
        <color rgb="FF63BE7B"/>
      </colorScale>
    </cfRule>
    <cfRule type="colorScale" priority="178">
      <colorScale>
        <cfvo type="num" val="0"/>
        <cfvo type="num" val="0.5"/>
        <cfvo type="num" val="1"/>
        <color rgb="FFF8696B"/>
        <color rgb="FFFFEB84"/>
        <color rgb="FF63BE7B"/>
      </colorScale>
    </cfRule>
  </conditionalFormatting>
  <conditionalFormatting sqref="AI20">
    <cfRule type="colorScale" priority="169">
      <colorScale>
        <cfvo type="num" val="0"/>
        <cfvo type="num" val="0.5"/>
        <cfvo type="num" val="1"/>
        <color rgb="FFF8696B"/>
        <color rgb="FFFFEB84"/>
        <color rgb="FF63BE7B"/>
      </colorScale>
    </cfRule>
    <cfRule type="colorScale" priority="172">
      <colorScale>
        <cfvo type="num" val="0"/>
        <cfvo type="num" val="0.5"/>
        <cfvo type="num" val="1"/>
        <color rgb="FFF8696B"/>
        <color rgb="FFFFEB84"/>
        <color rgb="FF63BE7B"/>
      </colorScale>
    </cfRule>
  </conditionalFormatting>
  <conditionalFormatting sqref="AI21">
    <cfRule type="colorScale" priority="165">
      <colorScale>
        <cfvo type="num" val="0"/>
        <cfvo type="num" val="0.5"/>
        <cfvo type="num" val="1"/>
        <color rgb="FFF8696B"/>
        <color rgb="FFFFEB84"/>
        <color rgb="FF63BE7B"/>
      </colorScale>
    </cfRule>
    <cfRule type="colorScale" priority="168">
      <colorScale>
        <cfvo type="num" val="0"/>
        <cfvo type="num" val="0.5"/>
        <cfvo type="num" val="1"/>
        <color rgb="FFF8696B"/>
        <color rgb="FFFFEB84"/>
        <color rgb="FF63BE7B"/>
      </colorScale>
    </cfRule>
  </conditionalFormatting>
  <conditionalFormatting sqref="AI22">
    <cfRule type="colorScale" priority="174">
      <colorScale>
        <cfvo type="num" val="0"/>
        <cfvo type="num" val="0.5"/>
        <cfvo type="num" val="1"/>
        <color rgb="FFF8696B"/>
        <color rgb="FFFFEB84"/>
        <color rgb="FF63BE7B"/>
      </colorScale>
    </cfRule>
  </conditionalFormatting>
  <hyperlinks>
    <hyperlink ref="B1" location="Objetivos!B80" display="Objetivos!B80" xr:uid="{00000000-0004-0000-0300-000000000000}"/>
  </hyperlinks>
  <printOptions horizontalCentered="1"/>
  <pageMargins left="3.9370078740157488E-3" right="3.9370078740157488E-3" top="3.9370078740157488E-3" bottom="3.9370078740157488E-3" header="0.31496062992125984" footer="0.31496062992125984"/>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3"/>
    <pageSetUpPr fitToPage="1"/>
  </sheetPr>
  <dimension ref="B1:AM37"/>
  <sheetViews>
    <sheetView showGridLines="0" topLeftCell="B7" zoomScale="50" zoomScaleNormal="50" zoomScaleSheetLayoutView="90" zoomScalePageLayoutView="125" workbookViewId="0">
      <pane xSplit="6" ySplit="4" topLeftCell="L11" activePane="bottomRight" state="frozen"/>
      <selection activeCell="B7" sqref="B7"/>
      <selection pane="topRight" activeCell="H7" sqref="H7"/>
      <selection pane="bottomLeft" activeCell="B11" sqref="B11"/>
      <selection pane="bottomRight" activeCell="G13" sqref="G13"/>
    </sheetView>
  </sheetViews>
  <sheetFormatPr baseColWidth="10" defaultColWidth="10.7109375" defaultRowHeight="15"/>
  <cols>
    <col min="1" max="1" width="2" style="4" customWidth="1"/>
    <col min="2" max="2" width="4.7109375" style="4" customWidth="1"/>
    <col min="3" max="3" width="4.42578125" style="76" hidden="1" customWidth="1"/>
    <col min="4" max="4" width="23.7109375" style="96" customWidth="1"/>
    <col min="5" max="5" width="8.7109375" style="5" customWidth="1"/>
    <col min="6" max="6" width="26.7109375" style="4" customWidth="1"/>
    <col min="7" max="7" width="10.7109375" style="26"/>
    <col min="8" max="8" width="3.7109375" style="4" customWidth="1"/>
    <col min="9" max="9" width="4.42578125" style="4" customWidth="1"/>
    <col min="10" max="10" width="8.42578125" style="4" customWidth="1"/>
    <col min="11" max="11" width="8.28515625" style="4" customWidth="1"/>
    <col min="12" max="12" width="8.5703125" style="4" customWidth="1"/>
    <col min="13" max="13" width="6.42578125" style="4" customWidth="1"/>
    <col min="14" max="14" width="6" style="4" customWidth="1"/>
    <col min="15" max="15" width="10.7109375" style="4" customWidth="1"/>
    <col min="16" max="16" width="5.7109375" style="4" customWidth="1"/>
    <col min="17" max="17" width="2.140625" style="4" customWidth="1"/>
    <col min="18" max="23" width="10.7109375" style="4" customWidth="1"/>
    <col min="24" max="24" width="5" style="4" customWidth="1"/>
    <col min="25" max="25" width="2.7109375" style="4" customWidth="1"/>
    <col min="26" max="31" width="10.7109375" style="4" customWidth="1"/>
    <col min="32" max="32" width="4.7109375" style="4" customWidth="1"/>
    <col min="33" max="38" width="10.7109375" style="4" customWidth="1"/>
    <col min="39" max="39" width="5.7109375" style="4" customWidth="1"/>
    <col min="40" max="16384" width="10.7109375" style="4"/>
  </cols>
  <sheetData>
    <row r="1" spans="2:39" ht="15.75">
      <c r="C1" s="76">
        <v>1</v>
      </c>
      <c r="D1" s="77" t="s">
        <v>53</v>
      </c>
    </row>
    <row r="2" spans="2:39" ht="15.75">
      <c r="D2" s="77" t="s">
        <v>54</v>
      </c>
    </row>
    <row r="3" spans="2:39" ht="15.75">
      <c r="D3" s="77" t="s">
        <v>55</v>
      </c>
    </row>
    <row r="4" spans="2:39" ht="15.75">
      <c r="D4" s="77" t="s">
        <v>56</v>
      </c>
    </row>
    <row r="5" spans="2:39" ht="15.75">
      <c r="D5" s="77" t="s">
        <v>57</v>
      </c>
    </row>
    <row r="6" spans="2:39" ht="21">
      <c r="D6" s="78"/>
    </row>
    <row r="7" spans="2:39" ht="19.5" thickBot="1">
      <c r="D7" s="79" t="s">
        <v>72</v>
      </c>
      <c r="P7" s="740"/>
      <c r="X7" s="740"/>
      <c r="AF7" s="740"/>
      <c r="AM7" s="740"/>
    </row>
    <row r="8" spans="2:39" ht="19.5" thickBot="1">
      <c r="D8" s="79"/>
      <c r="I8" s="774"/>
      <c r="J8" s="774"/>
      <c r="K8" s="774"/>
      <c r="L8" s="774"/>
      <c r="M8" s="774"/>
      <c r="N8" s="774"/>
      <c r="O8" s="774"/>
      <c r="P8" s="741"/>
      <c r="Q8" s="774"/>
      <c r="R8" s="774"/>
      <c r="S8" s="774"/>
      <c r="T8" s="774"/>
      <c r="U8" s="774"/>
      <c r="V8" s="774"/>
      <c r="W8" s="774"/>
      <c r="X8" s="741"/>
      <c r="Y8" s="774"/>
      <c r="Z8" s="774"/>
      <c r="AA8" s="774"/>
      <c r="AB8" s="774"/>
      <c r="AC8" s="774"/>
      <c r="AD8" s="774"/>
      <c r="AE8" s="774"/>
      <c r="AF8" s="741"/>
      <c r="AM8" s="741"/>
    </row>
    <row r="9" spans="2:39" ht="12" customHeight="1" thickBot="1">
      <c r="D9" s="78"/>
      <c r="P9" s="741"/>
      <c r="X9" s="741"/>
      <c r="AF9" s="771"/>
      <c r="AG9" s="736" t="s">
        <v>238</v>
      </c>
      <c r="AH9" s="737"/>
      <c r="AI9" s="737"/>
      <c r="AJ9" s="737"/>
      <c r="AK9" s="737"/>
      <c r="AL9" s="737"/>
      <c r="AM9" s="741"/>
    </row>
    <row r="10" spans="2:39" s="18" customFormat="1" ht="16.5" thickBot="1">
      <c r="C10" s="76"/>
      <c r="D10" s="764" t="s">
        <v>159</v>
      </c>
      <c r="E10" s="765"/>
      <c r="F10" s="765"/>
      <c r="G10" s="766"/>
      <c r="J10" s="767" t="s">
        <v>73</v>
      </c>
      <c r="K10" s="768"/>
      <c r="L10" s="768"/>
      <c r="M10" s="768"/>
      <c r="N10" s="768"/>
      <c r="O10" s="768"/>
      <c r="P10" s="741"/>
      <c r="R10" s="767" t="s">
        <v>74</v>
      </c>
      <c r="S10" s="768"/>
      <c r="T10" s="768"/>
      <c r="U10" s="768"/>
      <c r="V10" s="768"/>
      <c r="W10" s="768"/>
      <c r="X10" s="741"/>
      <c r="Z10" s="767" t="s">
        <v>62</v>
      </c>
      <c r="AA10" s="768"/>
      <c r="AB10" s="768"/>
      <c r="AC10" s="768"/>
      <c r="AD10" s="768"/>
      <c r="AE10" s="768"/>
      <c r="AF10" s="771"/>
      <c r="AG10" s="738"/>
      <c r="AH10" s="739"/>
      <c r="AI10" s="739"/>
      <c r="AJ10" s="739"/>
      <c r="AK10" s="739"/>
      <c r="AL10" s="739"/>
      <c r="AM10" s="741"/>
    </row>
    <row r="11" spans="2:39" s="18" customFormat="1" ht="45.75" customHeight="1" thickBot="1">
      <c r="C11" s="76"/>
      <c r="D11" s="81" t="s">
        <v>18</v>
      </c>
      <c r="E11" s="82" t="s">
        <v>19</v>
      </c>
      <c r="F11" s="134" t="s">
        <v>20</v>
      </c>
      <c r="G11" s="83" t="s">
        <v>21</v>
      </c>
      <c r="J11" s="21" t="s">
        <v>63</v>
      </c>
      <c r="K11" s="19" t="s">
        <v>22</v>
      </c>
      <c r="L11" s="20" t="s">
        <v>23</v>
      </c>
      <c r="M11" s="19" t="s">
        <v>26</v>
      </c>
      <c r="N11" s="19" t="s">
        <v>160</v>
      </c>
      <c r="O11" s="24" t="s">
        <v>161</v>
      </c>
      <c r="P11" s="741"/>
      <c r="R11" s="21" t="s">
        <v>63</v>
      </c>
      <c r="S11" s="19" t="s">
        <v>22</v>
      </c>
      <c r="T11" s="20" t="s">
        <v>23</v>
      </c>
      <c r="U11" s="19" t="s">
        <v>26</v>
      </c>
      <c r="V11" s="19" t="s">
        <v>160</v>
      </c>
      <c r="W11" s="24" t="s">
        <v>161</v>
      </c>
      <c r="X11" s="741"/>
      <c r="Z11" s="21" t="s">
        <v>63</v>
      </c>
      <c r="AA11" s="19" t="s">
        <v>22</v>
      </c>
      <c r="AB11" s="20" t="s">
        <v>23</v>
      </c>
      <c r="AC11" s="19" t="s">
        <v>26</v>
      </c>
      <c r="AD11" s="19" t="s">
        <v>160</v>
      </c>
      <c r="AE11" s="24" t="s">
        <v>161</v>
      </c>
      <c r="AF11" s="771"/>
      <c r="AG11" s="21" t="s">
        <v>63</v>
      </c>
      <c r="AH11" s="19" t="s">
        <v>22</v>
      </c>
      <c r="AI11" s="20" t="s">
        <v>23</v>
      </c>
      <c r="AJ11" s="19" t="s">
        <v>26</v>
      </c>
      <c r="AK11" s="19" t="s">
        <v>160</v>
      </c>
      <c r="AL11" s="24" t="s">
        <v>161</v>
      </c>
      <c r="AM11" s="741"/>
    </row>
    <row r="12" spans="2:39" s="18" customFormat="1" ht="3" customHeight="1" thickBot="1">
      <c r="C12" s="76"/>
      <c r="D12" s="84"/>
      <c r="E12" s="25"/>
      <c r="F12" s="23"/>
      <c r="G12" s="25"/>
      <c r="J12" s="26"/>
      <c r="K12" s="26"/>
      <c r="L12" s="26"/>
      <c r="M12" s="26"/>
      <c r="N12" s="26"/>
      <c r="O12" s="27"/>
      <c r="P12" s="741"/>
      <c r="R12" s="26"/>
      <c r="S12" s="26"/>
      <c r="T12" s="26"/>
      <c r="U12" s="26"/>
      <c r="V12" s="26"/>
      <c r="W12" s="27"/>
      <c r="X12" s="741"/>
      <c r="Z12" s="26"/>
      <c r="AA12" s="26"/>
      <c r="AB12" s="26"/>
      <c r="AC12" s="26"/>
      <c r="AD12" s="26"/>
      <c r="AE12" s="27"/>
      <c r="AF12" s="771"/>
      <c r="AG12" s="100"/>
      <c r="AH12" s="26"/>
      <c r="AI12" s="26"/>
      <c r="AJ12" s="26"/>
      <c r="AK12" s="26"/>
      <c r="AL12" s="27"/>
      <c r="AM12" s="741"/>
    </row>
    <row r="13" spans="2:39" s="67" customFormat="1" ht="60">
      <c r="B13" s="67">
        <v>1</v>
      </c>
      <c r="C13" s="101"/>
      <c r="D13" s="102" t="s">
        <v>51</v>
      </c>
      <c r="E13" s="103">
        <v>2</v>
      </c>
      <c r="F13" s="104" t="s">
        <v>52</v>
      </c>
      <c r="G13" s="105" t="s">
        <v>29</v>
      </c>
      <c r="J13" s="536">
        <v>593</v>
      </c>
      <c r="K13" s="537">
        <v>593</v>
      </c>
      <c r="L13" s="516">
        <f t="shared" ref="L13:L24" si="0">+J13-K13</f>
        <v>0</v>
      </c>
      <c r="M13" s="87">
        <f t="shared" ref="M13:M24" si="1">+L13/K13</f>
        <v>0</v>
      </c>
      <c r="N13" s="517">
        <f t="shared" ref="N13:N24" si="2">IF(M13&lt;-10%,0,IF(M13&lt;=-8%,0.3,IF(M13&lt;=-5%,0.5,IF(M13&lt;0%,0.8,IF(M13=0,1,IF(M13&lt;=5%,1.02,1.04))))))</f>
        <v>1</v>
      </c>
      <c r="O13" s="538">
        <f t="shared" ref="O13:O24" si="3">+E13*N13</f>
        <v>2</v>
      </c>
      <c r="P13" s="769"/>
      <c r="R13" s="536">
        <v>593</v>
      </c>
      <c r="S13" s="537">
        <v>593</v>
      </c>
      <c r="T13" s="516">
        <f t="shared" ref="T13:T24" si="4">+R13-S13</f>
        <v>0</v>
      </c>
      <c r="U13" s="87">
        <f t="shared" ref="U13:U24" si="5">+T13/S13</f>
        <v>0</v>
      </c>
      <c r="V13" s="517">
        <f t="shared" ref="V13:V24" si="6">IF(U13&lt;-10%,0,IF(U13&lt;=-8%,0.3,IF(U13&lt;=-5%,0.5,IF(U13&lt;0%,0.8,IF(U13=0,1,IF(U13&lt;=5%,1.02,1.04))))))</f>
        <v>1</v>
      </c>
      <c r="W13" s="518">
        <f t="shared" ref="W13:W24" si="7">+E13*V13</f>
        <v>2</v>
      </c>
      <c r="X13" s="771"/>
      <c r="Z13" s="536">
        <v>593</v>
      </c>
      <c r="AA13" s="537">
        <v>593</v>
      </c>
      <c r="AB13" s="516">
        <f t="shared" ref="AB13:AB24" si="8">+Z13-AA13</f>
        <v>0</v>
      </c>
      <c r="AC13" s="87">
        <f t="shared" ref="AC13:AC24" si="9">+AB13/AA13</f>
        <v>0</v>
      </c>
      <c r="AD13" s="517">
        <f t="shared" ref="AD13:AD24" si="10">IF(AC13&lt;-10%,0,IF(AC13&lt;=-8%,0.3,IF(AC13&lt;=-5%,0.5,IF(AC13&lt;0%,0.8,IF(AC13=0,1,IF(AC13&lt;=5%,1.02,1.04))))))</f>
        <v>1</v>
      </c>
      <c r="AE13" s="538">
        <f t="shared" ref="AE13:AE24" si="11">+E13*AD13</f>
        <v>2</v>
      </c>
      <c r="AF13" s="769"/>
      <c r="AG13" s="552">
        <f t="shared" ref="AG13:AH15" si="12">SUM(J13+R13+Z13)/COUNT(J13,R13,Z13)</f>
        <v>593</v>
      </c>
      <c r="AH13" s="553">
        <f t="shared" si="12"/>
        <v>593</v>
      </c>
      <c r="AI13" s="516">
        <f t="shared" ref="AI13:AI24" si="13">+AG13-AH13</f>
        <v>0</v>
      </c>
      <c r="AJ13" s="87">
        <f t="shared" ref="AJ13:AJ24" si="14">+AI13/AH13</f>
        <v>0</v>
      </c>
      <c r="AK13" s="517">
        <f t="shared" ref="AK13:AK24" si="15">IF(AJ13&lt;-10%,0,IF(AJ13&lt;=-8%,0.3,IF(AJ13&lt;=-5%,0.5,IF(AJ13&lt;0%,0.8,IF(AJ13=0,1,IF(AJ13&lt;=5%,1.02,1.04))))))</f>
        <v>1</v>
      </c>
      <c r="AL13" s="538">
        <f t="shared" ref="AL13:AL24" si="16">+E13*AK13</f>
        <v>2</v>
      </c>
      <c r="AM13" s="780"/>
    </row>
    <row r="14" spans="2:39" s="67" customFormat="1" ht="24">
      <c r="B14" s="67">
        <v>2</v>
      </c>
      <c r="C14" s="101"/>
      <c r="D14" s="68" t="s">
        <v>169</v>
      </c>
      <c r="E14" s="69">
        <v>0.8</v>
      </c>
      <c r="F14" s="70" t="s">
        <v>170</v>
      </c>
      <c r="G14" s="71" t="s">
        <v>29</v>
      </c>
      <c r="J14" s="329">
        <v>600</v>
      </c>
      <c r="K14" s="330">
        <v>600</v>
      </c>
      <c r="L14" s="539">
        <f t="shared" ref="L14" si="17">+J14-K14</f>
        <v>0</v>
      </c>
      <c r="M14" s="273">
        <f t="shared" ref="M14" si="18">+L14/K14</f>
        <v>0</v>
      </c>
      <c r="N14" s="540">
        <f t="shared" ref="N14" si="19">IF(M14&lt;-10%,0,IF(M14&lt;=-8%,0.3,IF(M14&lt;=-5%,0.5,IF(M14&lt;0%,0.8,IF(M14=0,1,IF(M14&lt;=5%,1.02,1.04))))))</f>
        <v>1</v>
      </c>
      <c r="O14" s="541">
        <f t="shared" si="3"/>
        <v>0.8</v>
      </c>
      <c r="P14" s="769"/>
      <c r="R14" s="329">
        <v>600</v>
      </c>
      <c r="S14" s="330">
        <v>600</v>
      </c>
      <c r="T14" s="539">
        <f t="shared" si="4"/>
        <v>0</v>
      </c>
      <c r="U14" s="273">
        <f t="shared" si="5"/>
        <v>0</v>
      </c>
      <c r="V14" s="540">
        <f t="shared" si="6"/>
        <v>1</v>
      </c>
      <c r="W14" s="541">
        <f t="shared" si="7"/>
        <v>0.8</v>
      </c>
      <c r="X14" s="771"/>
      <c r="Z14" s="329">
        <v>600</v>
      </c>
      <c r="AA14" s="330">
        <v>600</v>
      </c>
      <c r="AB14" s="549">
        <f t="shared" ref="AB14" si="20">+Z14-AA14</f>
        <v>0</v>
      </c>
      <c r="AC14" s="274">
        <f t="shared" ref="AC14" si="21">+AB14/AA14</f>
        <v>0</v>
      </c>
      <c r="AD14" s="550">
        <f t="shared" ref="AD14" si="22">IF(AC14&lt;-10%,0,IF(AC14&lt;=-8%,0.3,IF(AC14&lt;=-5%,0.5,IF(AC14&lt;0%,0.8,IF(AC14=0,1,IF(AC14&lt;=5%,1.02,1.04))))))</f>
        <v>1</v>
      </c>
      <c r="AE14" s="551">
        <f t="shared" si="11"/>
        <v>0.8</v>
      </c>
      <c r="AF14" s="769"/>
      <c r="AG14" s="434">
        <f t="shared" si="12"/>
        <v>600</v>
      </c>
      <c r="AH14" s="554">
        <f t="shared" si="12"/>
        <v>600</v>
      </c>
      <c r="AI14" s="549">
        <f t="shared" ref="AI14" si="23">+AG14-AH14</f>
        <v>0</v>
      </c>
      <c r="AJ14" s="274">
        <f t="shared" ref="AJ14" si="24">+AI14/AH14</f>
        <v>0</v>
      </c>
      <c r="AK14" s="550">
        <f t="shared" ref="AK14" si="25">IF(AJ14&lt;-10%,0,IF(AJ14&lt;=-8%,0.3,IF(AJ14&lt;=-5%,0.5,IF(AJ14&lt;0%,0.8,IF(AJ14=0,1,IF(AJ14&lt;=5%,1.02,1.04))))))</f>
        <v>1</v>
      </c>
      <c r="AL14" s="551">
        <f t="shared" si="16"/>
        <v>0.8</v>
      </c>
      <c r="AM14" s="780"/>
    </row>
    <row r="15" spans="2:39" s="67" customFormat="1" ht="26.45" customHeight="1">
      <c r="B15" s="67">
        <v>3</v>
      </c>
      <c r="C15" s="101"/>
      <c r="D15" s="106" t="s">
        <v>47</v>
      </c>
      <c r="E15" s="107">
        <v>0.4</v>
      </c>
      <c r="F15" s="108" t="s">
        <v>48</v>
      </c>
      <c r="G15" s="109" t="s">
        <v>31</v>
      </c>
      <c r="J15" s="331">
        <v>1</v>
      </c>
      <c r="K15" s="332">
        <v>1</v>
      </c>
      <c r="L15" s="436">
        <f t="shared" si="0"/>
        <v>0</v>
      </c>
      <c r="M15" s="113">
        <f t="shared" si="1"/>
        <v>0</v>
      </c>
      <c r="N15" s="424">
        <f t="shared" si="2"/>
        <v>1</v>
      </c>
      <c r="O15" s="425">
        <f t="shared" si="3"/>
        <v>0.4</v>
      </c>
      <c r="P15" s="769"/>
      <c r="R15" s="331">
        <v>1</v>
      </c>
      <c r="S15" s="332">
        <v>1</v>
      </c>
      <c r="T15" s="436">
        <f t="shared" si="4"/>
        <v>0</v>
      </c>
      <c r="U15" s="113">
        <f>+T15/S15</f>
        <v>0</v>
      </c>
      <c r="V15" s="424">
        <f>IF(U15&lt;-10%,0,IF(U15&lt;=-8%,0.3,IF(U15&lt;=-5%,0.5,IF(U15&lt;0%,0.8,IF(U15=0,1,IF(U15&lt;=5%,1.02,1.04))))))</f>
        <v>1</v>
      </c>
      <c r="W15" s="453">
        <f t="shared" si="7"/>
        <v>0.4</v>
      </c>
      <c r="X15" s="771"/>
      <c r="Z15" s="331">
        <v>1</v>
      </c>
      <c r="AA15" s="332">
        <v>1</v>
      </c>
      <c r="AB15" s="464">
        <f t="shared" si="8"/>
        <v>0</v>
      </c>
      <c r="AC15" s="89">
        <f>+AB15/AA15</f>
        <v>0</v>
      </c>
      <c r="AD15" s="451">
        <f>IF(AC15&lt;-10%,0,IF(AC15&lt;=-8%,0.3,IF(AC15&lt;=-5%,0.5,IF(AC15&lt;0%,0.8,IF(AC15=0,1,IF(AC15&lt;=5%,1.02,1.04))))))</f>
        <v>1</v>
      </c>
      <c r="AE15" s="491">
        <f t="shared" si="11"/>
        <v>0.4</v>
      </c>
      <c r="AF15" s="769"/>
      <c r="AG15" s="555">
        <f t="shared" si="12"/>
        <v>1</v>
      </c>
      <c r="AH15" s="556">
        <f t="shared" si="12"/>
        <v>1</v>
      </c>
      <c r="AI15" s="464">
        <f t="shared" si="13"/>
        <v>0</v>
      </c>
      <c r="AJ15" s="89">
        <f>+AI15/AH15</f>
        <v>0</v>
      </c>
      <c r="AK15" s="451">
        <f>IF(AJ15&lt;-10%,0,IF(AJ15&lt;=-8%,0.3,IF(AJ15&lt;=-5%,0.5,IF(AJ15&lt;0%,0.8,IF(AJ15=0,1,IF(AJ15&lt;=5%,1.02,1.04))))))</f>
        <v>1</v>
      </c>
      <c r="AL15" s="551">
        <f t="shared" si="16"/>
        <v>0.4</v>
      </c>
      <c r="AM15" s="780"/>
    </row>
    <row r="16" spans="2:39" s="67" customFormat="1" ht="22.5" customHeight="1">
      <c r="B16" s="67">
        <v>4</v>
      </c>
      <c r="C16" s="101"/>
      <c r="D16" s="106" t="s">
        <v>49</v>
      </c>
      <c r="E16" s="107">
        <v>1</v>
      </c>
      <c r="F16" s="108" t="s">
        <v>48</v>
      </c>
      <c r="G16" s="109" t="s">
        <v>31</v>
      </c>
      <c r="J16" s="331">
        <v>1</v>
      </c>
      <c r="K16" s="332">
        <v>1</v>
      </c>
      <c r="L16" s="436">
        <f t="shared" si="0"/>
        <v>0</v>
      </c>
      <c r="M16" s="113">
        <f t="shared" si="1"/>
        <v>0</v>
      </c>
      <c r="N16" s="424">
        <f t="shared" si="2"/>
        <v>1</v>
      </c>
      <c r="O16" s="425">
        <f t="shared" si="3"/>
        <v>1</v>
      </c>
      <c r="P16" s="769"/>
      <c r="R16" s="331">
        <v>1</v>
      </c>
      <c r="S16" s="332">
        <v>1</v>
      </c>
      <c r="T16" s="436">
        <f t="shared" si="4"/>
        <v>0</v>
      </c>
      <c r="U16" s="113">
        <f>+T16/S16</f>
        <v>0</v>
      </c>
      <c r="V16" s="424">
        <f>IF(U16&lt;-10%,0,IF(U16&lt;=-8%,0.3,IF(U16&lt;=-5%,0.5,IF(U16&lt;0%,0.8,IF(U16=0,1,IF(U16&lt;=5%,1.02,1.04))))))</f>
        <v>1</v>
      </c>
      <c r="W16" s="453">
        <f t="shared" si="7"/>
        <v>1</v>
      </c>
      <c r="X16" s="771"/>
      <c r="Z16" s="331">
        <v>1</v>
      </c>
      <c r="AA16" s="332">
        <v>1</v>
      </c>
      <c r="AB16" s="464">
        <f t="shared" si="8"/>
        <v>0</v>
      </c>
      <c r="AC16" s="89">
        <f>+AB16/AA16</f>
        <v>0</v>
      </c>
      <c r="AD16" s="451">
        <f>IF(AC16&lt;-10%,0,IF(AC16&lt;=-8%,0.3,IF(AC16&lt;=-5%,0.5,IF(AC16&lt;0%,0.8,IF(AC16=0,1,IF(AC16&lt;=5%,1.02,1.04))))))</f>
        <v>1</v>
      </c>
      <c r="AE16" s="491">
        <f t="shared" si="11"/>
        <v>1</v>
      </c>
      <c r="AF16" s="769"/>
      <c r="AG16" s="555">
        <f t="shared" ref="AG16:AG17" si="26">SUM(J16+R16+Z16)/COUNT(J16,R16,Z16)</f>
        <v>1</v>
      </c>
      <c r="AH16" s="556">
        <f t="shared" ref="AH16:AH17" si="27">SUM(K16+S16+AA16)/COUNT(K16,S16,AA16)</f>
        <v>1</v>
      </c>
      <c r="AI16" s="464">
        <f t="shared" si="13"/>
        <v>0</v>
      </c>
      <c r="AJ16" s="89">
        <f>+AI16/AH16</f>
        <v>0</v>
      </c>
      <c r="AK16" s="451">
        <f>IF(AJ16&lt;-10%,0,IF(AJ16&lt;=-8%,0.3,IF(AJ16&lt;=-5%,0.5,IF(AJ16&lt;0%,0.8,IF(AJ16=0,1,IF(AJ16&lt;=5%,1.02,1.04))))))</f>
        <v>1</v>
      </c>
      <c r="AL16" s="557">
        <f t="shared" si="16"/>
        <v>1</v>
      </c>
      <c r="AM16" s="780"/>
    </row>
    <row r="17" spans="2:39" s="67" customFormat="1" ht="22.5" customHeight="1">
      <c r="B17" s="67">
        <v>5</v>
      </c>
      <c r="C17" s="101"/>
      <c r="D17" s="106" t="s">
        <v>50</v>
      </c>
      <c r="E17" s="107">
        <v>0.5</v>
      </c>
      <c r="F17" s="108" t="s">
        <v>48</v>
      </c>
      <c r="G17" s="110" t="s">
        <v>31</v>
      </c>
      <c r="H17" s="223"/>
      <c r="J17" s="331">
        <v>1</v>
      </c>
      <c r="K17" s="332">
        <v>1</v>
      </c>
      <c r="L17" s="436">
        <f t="shared" si="0"/>
        <v>0</v>
      </c>
      <c r="M17" s="113">
        <f>+L17/K17</f>
        <v>0</v>
      </c>
      <c r="N17" s="424">
        <f>IF(M17&lt;-10%,0,IF(M17&lt;=-8%,0.3,IF(M17&lt;=-5%,0.5,IF(M17&lt;0%,0.8,IF(M17=0,1,IF(M17&lt;=5%,1.02,1.04))))))</f>
        <v>1</v>
      </c>
      <c r="O17" s="425">
        <f t="shared" si="3"/>
        <v>0.5</v>
      </c>
      <c r="P17" s="769"/>
      <c r="R17" s="331">
        <v>1</v>
      </c>
      <c r="S17" s="332">
        <v>1</v>
      </c>
      <c r="T17" s="436">
        <f t="shared" si="4"/>
        <v>0</v>
      </c>
      <c r="U17" s="113">
        <f t="shared" si="5"/>
        <v>0</v>
      </c>
      <c r="V17" s="424">
        <f t="shared" si="6"/>
        <v>1</v>
      </c>
      <c r="W17" s="453">
        <f t="shared" si="7"/>
        <v>0.5</v>
      </c>
      <c r="X17" s="771"/>
      <c r="Z17" s="331">
        <v>1</v>
      </c>
      <c r="AA17" s="332">
        <v>1</v>
      </c>
      <c r="AB17" s="464">
        <f t="shared" si="8"/>
        <v>0</v>
      </c>
      <c r="AC17" s="89">
        <f t="shared" si="9"/>
        <v>0</v>
      </c>
      <c r="AD17" s="451">
        <f t="shared" si="10"/>
        <v>1</v>
      </c>
      <c r="AE17" s="491">
        <f t="shared" si="11"/>
        <v>0.5</v>
      </c>
      <c r="AF17" s="769"/>
      <c r="AG17" s="555">
        <f t="shared" si="26"/>
        <v>1</v>
      </c>
      <c r="AH17" s="556">
        <f t="shared" si="27"/>
        <v>1</v>
      </c>
      <c r="AI17" s="464">
        <f t="shared" si="13"/>
        <v>0</v>
      </c>
      <c r="AJ17" s="89">
        <f t="shared" si="14"/>
        <v>0</v>
      </c>
      <c r="AK17" s="451">
        <f t="shared" si="15"/>
        <v>1</v>
      </c>
      <c r="AL17" s="491">
        <f t="shared" si="16"/>
        <v>0.5</v>
      </c>
      <c r="AM17" s="780"/>
    </row>
    <row r="18" spans="2:39" s="67" customFormat="1" ht="36" customHeight="1">
      <c r="B18" s="67">
        <v>6</v>
      </c>
      <c r="C18" s="101"/>
      <c r="D18" s="106" t="s">
        <v>198</v>
      </c>
      <c r="E18" s="111">
        <v>0.4</v>
      </c>
      <c r="F18" s="31" t="s">
        <v>188</v>
      </c>
      <c r="G18" s="32" t="s">
        <v>35</v>
      </c>
      <c r="H18" s="112"/>
      <c r="J18" s="333">
        <v>4.3</v>
      </c>
      <c r="K18" s="334">
        <v>4.3</v>
      </c>
      <c r="L18" s="436">
        <f t="shared" si="0"/>
        <v>0</v>
      </c>
      <c r="M18" s="113">
        <f>+L18/K18</f>
        <v>0</v>
      </c>
      <c r="N18" s="424">
        <f>IF(M18&lt;-10%,0,IF(M18&lt;=-8%,0.3,IF(M18&lt;=-5%,0.5,IF(M18&lt;0%,0.8,IF(M18=0,1,IF(M18&lt;=5%,1.02,1.04))))))</f>
        <v>1</v>
      </c>
      <c r="O18" s="425">
        <f t="shared" si="3"/>
        <v>0.4</v>
      </c>
      <c r="P18" s="769"/>
      <c r="R18" s="333">
        <v>4.3</v>
      </c>
      <c r="S18" s="334">
        <v>4.3</v>
      </c>
      <c r="T18" s="436">
        <f t="shared" si="4"/>
        <v>0</v>
      </c>
      <c r="U18" s="113">
        <f t="shared" si="5"/>
        <v>0</v>
      </c>
      <c r="V18" s="424">
        <f t="shared" si="6"/>
        <v>1</v>
      </c>
      <c r="W18" s="453">
        <f t="shared" si="7"/>
        <v>0.4</v>
      </c>
      <c r="X18" s="771"/>
      <c r="Z18" s="333">
        <v>4.3</v>
      </c>
      <c r="AA18" s="334">
        <v>4.3</v>
      </c>
      <c r="AB18" s="436">
        <f t="shared" si="8"/>
        <v>0</v>
      </c>
      <c r="AC18" s="113">
        <f t="shared" si="9"/>
        <v>0</v>
      </c>
      <c r="AD18" s="424">
        <f t="shared" si="10"/>
        <v>1</v>
      </c>
      <c r="AE18" s="491">
        <f t="shared" si="11"/>
        <v>0.4</v>
      </c>
      <c r="AF18" s="769"/>
      <c r="AG18" s="558">
        <f t="shared" ref="AG18:AG20" si="28">SUM(J18+R18+Z18)/COUNT(J18,R18,Z18)</f>
        <v>4.3</v>
      </c>
      <c r="AH18" s="559">
        <f t="shared" ref="AH18:AH20" si="29">SUM(K18+S18+AA18)/COUNT(K18,S18,AA18)</f>
        <v>4.3</v>
      </c>
      <c r="AI18" s="436">
        <f t="shared" si="13"/>
        <v>0</v>
      </c>
      <c r="AJ18" s="113">
        <f t="shared" si="14"/>
        <v>0</v>
      </c>
      <c r="AK18" s="424">
        <f t="shared" si="15"/>
        <v>1</v>
      </c>
      <c r="AL18" s="491">
        <f t="shared" si="16"/>
        <v>0.4</v>
      </c>
      <c r="AM18" s="780"/>
    </row>
    <row r="19" spans="2:39" s="67" customFormat="1" ht="42" customHeight="1">
      <c r="B19" s="67">
        <v>7</v>
      </c>
      <c r="C19" s="101"/>
      <c r="D19" s="106" t="s">
        <v>103</v>
      </c>
      <c r="E19" s="111">
        <v>1.2</v>
      </c>
      <c r="F19" s="224" t="s">
        <v>246</v>
      </c>
      <c r="G19" s="110" t="s">
        <v>31</v>
      </c>
      <c r="H19" s="223"/>
      <c r="J19" s="331">
        <v>0.95</v>
      </c>
      <c r="K19" s="332">
        <v>0.95</v>
      </c>
      <c r="L19" s="436">
        <f t="shared" si="0"/>
        <v>0</v>
      </c>
      <c r="M19" s="113">
        <f>+L19/K19</f>
        <v>0</v>
      </c>
      <c r="N19" s="424">
        <f>IF(M19&lt;-10%,0,IF(M19&lt;=-8%,0.3,IF(M19&lt;=-5%,0.5,IF(M19&lt;0%,0.8,IF(M19=0,1,IF(M19&lt;=5%,1.02,1.04))))))</f>
        <v>1</v>
      </c>
      <c r="O19" s="425">
        <f t="shared" si="3"/>
        <v>1.2</v>
      </c>
      <c r="P19" s="769"/>
      <c r="R19" s="331">
        <v>0.95</v>
      </c>
      <c r="S19" s="332">
        <v>0.95</v>
      </c>
      <c r="T19" s="436">
        <f t="shared" si="4"/>
        <v>0</v>
      </c>
      <c r="U19" s="113">
        <f>+T19/S19</f>
        <v>0</v>
      </c>
      <c r="V19" s="424">
        <f>IF(U19&lt;-10%,0,IF(U19&lt;=-8%,0.3,IF(U19&lt;=-5%,0.5,IF(U19&lt;0%,0.8,IF(U19=0,1,IF(U19&lt;=5%,1.02,1.04))))))</f>
        <v>1</v>
      </c>
      <c r="W19" s="453">
        <f t="shared" si="7"/>
        <v>1.2</v>
      </c>
      <c r="X19" s="771"/>
      <c r="Z19" s="331">
        <v>0.95</v>
      </c>
      <c r="AA19" s="332">
        <v>0.95</v>
      </c>
      <c r="AB19" s="464">
        <f t="shared" si="8"/>
        <v>0</v>
      </c>
      <c r="AC19" s="89">
        <f t="shared" si="9"/>
        <v>0</v>
      </c>
      <c r="AD19" s="451">
        <f t="shared" si="10"/>
        <v>1</v>
      </c>
      <c r="AE19" s="491">
        <f t="shared" si="11"/>
        <v>1.2</v>
      </c>
      <c r="AF19" s="769"/>
      <c r="AG19" s="555">
        <f t="shared" si="28"/>
        <v>0.94999999999999984</v>
      </c>
      <c r="AH19" s="556">
        <f t="shared" si="29"/>
        <v>0.94999999999999984</v>
      </c>
      <c r="AI19" s="464">
        <f t="shared" si="13"/>
        <v>0</v>
      </c>
      <c r="AJ19" s="89">
        <f t="shared" si="14"/>
        <v>0</v>
      </c>
      <c r="AK19" s="451">
        <f t="shared" si="15"/>
        <v>1</v>
      </c>
      <c r="AL19" s="491">
        <f t="shared" si="16"/>
        <v>1.2</v>
      </c>
      <c r="AM19" s="780"/>
    </row>
    <row r="20" spans="2:39" s="67" customFormat="1" ht="24.6" customHeight="1">
      <c r="B20" s="67">
        <v>8</v>
      </c>
      <c r="C20" s="101"/>
      <c r="D20" s="106" t="s">
        <v>75</v>
      </c>
      <c r="E20" s="111">
        <v>1.5</v>
      </c>
      <c r="F20" s="224" t="s">
        <v>247</v>
      </c>
      <c r="G20" s="110" t="s">
        <v>31</v>
      </c>
      <c r="H20" s="223"/>
      <c r="J20" s="331">
        <v>0.95</v>
      </c>
      <c r="K20" s="332">
        <v>0.95</v>
      </c>
      <c r="L20" s="436">
        <f t="shared" si="0"/>
        <v>0</v>
      </c>
      <c r="M20" s="113">
        <f>+L20/K20</f>
        <v>0</v>
      </c>
      <c r="N20" s="424">
        <f>IF(M20&lt;-10%,0,IF(M20&lt;=-8%,0.3,IF(M20&lt;=-5%,0.5,IF(M20&lt;0%,0.8,IF(M20=0,1,IF(M20&lt;=5%,1.02,1.04))))))</f>
        <v>1</v>
      </c>
      <c r="O20" s="425">
        <f t="shared" si="3"/>
        <v>1.5</v>
      </c>
      <c r="P20" s="769"/>
      <c r="R20" s="331">
        <v>0.95</v>
      </c>
      <c r="S20" s="332">
        <v>0.95</v>
      </c>
      <c r="T20" s="436">
        <f t="shared" si="4"/>
        <v>0</v>
      </c>
      <c r="U20" s="113">
        <f>+T20/S20</f>
        <v>0</v>
      </c>
      <c r="V20" s="424">
        <f>IF(U20&lt;-10%,0,IF(U20&lt;=-8%,0.3,IF(U20&lt;=-5%,0.5,IF(U20&lt;0%,0.8,IF(U20=0,1,IF(U20&lt;=5%,1.02,1.04))))))</f>
        <v>1</v>
      </c>
      <c r="W20" s="453">
        <f t="shared" si="7"/>
        <v>1.5</v>
      </c>
      <c r="X20" s="771"/>
      <c r="Z20" s="331">
        <v>0.95</v>
      </c>
      <c r="AA20" s="332">
        <v>0.95</v>
      </c>
      <c r="AB20" s="464">
        <f t="shared" si="8"/>
        <v>0</v>
      </c>
      <c r="AC20" s="89">
        <f t="shared" si="9"/>
        <v>0</v>
      </c>
      <c r="AD20" s="451">
        <f t="shared" si="10"/>
        <v>1</v>
      </c>
      <c r="AE20" s="491">
        <f t="shared" si="11"/>
        <v>1.5</v>
      </c>
      <c r="AF20" s="769"/>
      <c r="AG20" s="555">
        <f t="shared" si="28"/>
        <v>0.94999999999999984</v>
      </c>
      <c r="AH20" s="556">
        <f t="shared" si="29"/>
        <v>0.94999999999999984</v>
      </c>
      <c r="AI20" s="464">
        <f t="shared" si="13"/>
        <v>0</v>
      </c>
      <c r="AJ20" s="89">
        <f t="shared" si="14"/>
        <v>0</v>
      </c>
      <c r="AK20" s="451">
        <f t="shared" si="15"/>
        <v>1</v>
      </c>
      <c r="AL20" s="491">
        <f t="shared" si="16"/>
        <v>1.5</v>
      </c>
      <c r="AM20" s="780"/>
    </row>
    <row r="21" spans="2:39" s="67" customFormat="1" ht="36">
      <c r="B21" s="67">
        <v>9</v>
      </c>
      <c r="C21" s="101"/>
      <c r="D21" s="54" t="s">
        <v>140</v>
      </c>
      <c r="E21" s="55">
        <v>0.7</v>
      </c>
      <c r="F21" s="31" t="s">
        <v>248</v>
      </c>
      <c r="G21" s="32" t="s">
        <v>35</v>
      </c>
      <c r="J21" s="335">
        <v>85</v>
      </c>
      <c r="K21" s="336">
        <v>85</v>
      </c>
      <c r="L21" s="436">
        <f t="shared" si="0"/>
        <v>0</v>
      </c>
      <c r="M21" s="113">
        <f t="shared" si="1"/>
        <v>0</v>
      </c>
      <c r="N21" s="424">
        <f t="shared" si="2"/>
        <v>1</v>
      </c>
      <c r="O21" s="425">
        <f t="shared" si="3"/>
        <v>0.7</v>
      </c>
      <c r="P21" s="769"/>
      <c r="R21" s="335">
        <v>85</v>
      </c>
      <c r="S21" s="336">
        <v>85</v>
      </c>
      <c r="T21" s="436">
        <f t="shared" si="4"/>
        <v>0</v>
      </c>
      <c r="U21" s="113">
        <f t="shared" si="5"/>
        <v>0</v>
      </c>
      <c r="V21" s="424">
        <f t="shared" si="6"/>
        <v>1</v>
      </c>
      <c r="W21" s="453">
        <f t="shared" si="7"/>
        <v>0.7</v>
      </c>
      <c r="X21" s="771"/>
      <c r="Z21" s="335">
        <v>85</v>
      </c>
      <c r="AA21" s="336">
        <v>85</v>
      </c>
      <c r="AB21" s="436">
        <f t="shared" si="8"/>
        <v>0</v>
      </c>
      <c r="AC21" s="113">
        <f t="shared" si="9"/>
        <v>0</v>
      </c>
      <c r="AD21" s="424">
        <f t="shared" si="10"/>
        <v>1</v>
      </c>
      <c r="AE21" s="425">
        <f t="shared" si="11"/>
        <v>0.7</v>
      </c>
      <c r="AF21" s="769"/>
      <c r="AG21" s="558">
        <f t="shared" ref="AG21:AG24" si="30">SUM(J21+R21+Z21)/COUNT(J21,R21,Z21)</f>
        <v>85</v>
      </c>
      <c r="AH21" s="559">
        <f t="shared" ref="AH21:AH24" si="31">SUM(K21+S21+AA21)/COUNT(K21,S21,AA21)</f>
        <v>85</v>
      </c>
      <c r="AI21" s="436">
        <f t="shared" si="13"/>
        <v>0</v>
      </c>
      <c r="AJ21" s="113">
        <f t="shared" si="14"/>
        <v>0</v>
      </c>
      <c r="AK21" s="424">
        <f t="shared" si="15"/>
        <v>1</v>
      </c>
      <c r="AL21" s="425">
        <f t="shared" si="16"/>
        <v>0.7</v>
      </c>
      <c r="AM21" s="780"/>
    </row>
    <row r="22" spans="2:39" s="67" customFormat="1" ht="24.4" customHeight="1">
      <c r="B22" s="67">
        <v>10</v>
      </c>
      <c r="C22" s="101"/>
      <c r="D22" s="40" t="s">
        <v>199</v>
      </c>
      <c r="E22" s="41">
        <v>0.5</v>
      </c>
      <c r="F22" s="93" t="s">
        <v>153</v>
      </c>
      <c r="G22" s="32" t="s">
        <v>35</v>
      </c>
      <c r="J22" s="337">
        <v>76</v>
      </c>
      <c r="K22" s="338">
        <v>76</v>
      </c>
      <c r="L22" s="521">
        <f t="shared" si="0"/>
        <v>0</v>
      </c>
      <c r="M22" s="89">
        <f t="shared" si="1"/>
        <v>0</v>
      </c>
      <c r="N22" s="451">
        <f t="shared" si="2"/>
        <v>1</v>
      </c>
      <c r="O22" s="491">
        <f t="shared" si="3"/>
        <v>0.5</v>
      </c>
      <c r="P22" s="769"/>
      <c r="R22" s="337">
        <v>76</v>
      </c>
      <c r="S22" s="338">
        <v>76</v>
      </c>
      <c r="T22" s="521">
        <f t="shared" si="4"/>
        <v>0</v>
      </c>
      <c r="U22" s="52">
        <f t="shared" si="5"/>
        <v>0</v>
      </c>
      <c r="V22" s="451">
        <f t="shared" si="6"/>
        <v>1</v>
      </c>
      <c r="W22" s="452">
        <f t="shared" si="7"/>
        <v>0.5</v>
      </c>
      <c r="X22" s="771"/>
      <c r="Z22" s="337">
        <v>76</v>
      </c>
      <c r="AA22" s="338">
        <v>76</v>
      </c>
      <c r="AB22" s="521">
        <f t="shared" si="8"/>
        <v>0</v>
      </c>
      <c r="AC22" s="89">
        <f t="shared" si="9"/>
        <v>0</v>
      </c>
      <c r="AD22" s="451">
        <f t="shared" si="10"/>
        <v>1</v>
      </c>
      <c r="AE22" s="491">
        <f t="shared" si="11"/>
        <v>0.5</v>
      </c>
      <c r="AF22" s="769"/>
      <c r="AG22" s="558">
        <f t="shared" si="30"/>
        <v>76</v>
      </c>
      <c r="AH22" s="559">
        <f t="shared" si="31"/>
        <v>76</v>
      </c>
      <c r="AI22" s="521">
        <f t="shared" si="13"/>
        <v>0</v>
      </c>
      <c r="AJ22" s="89">
        <f t="shared" si="14"/>
        <v>0</v>
      </c>
      <c r="AK22" s="451">
        <f t="shared" si="15"/>
        <v>1</v>
      </c>
      <c r="AL22" s="491">
        <f t="shared" si="16"/>
        <v>0.5</v>
      </c>
      <c r="AM22" s="780"/>
    </row>
    <row r="23" spans="2:39" s="67" customFormat="1" ht="61.5" customHeight="1">
      <c r="B23" s="67">
        <v>11</v>
      </c>
      <c r="C23" s="101"/>
      <c r="D23" s="40" t="s">
        <v>138</v>
      </c>
      <c r="E23" s="41">
        <v>0.5</v>
      </c>
      <c r="F23" s="59" t="s">
        <v>155</v>
      </c>
      <c r="G23" s="32" t="s">
        <v>35</v>
      </c>
      <c r="J23" s="337">
        <v>80</v>
      </c>
      <c r="K23" s="338">
        <v>80</v>
      </c>
      <c r="L23" s="521">
        <f t="shared" si="0"/>
        <v>0</v>
      </c>
      <c r="M23" s="89">
        <f t="shared" si="1"/>
        <v>0</v>
      </c>
      <c r="N23" s="451">
        <f t="shared" si="2"/>
        <v>1</v>
      </c>
      <c r="O23" s="491">
        <f t="shared" si="3"/>
        <v>0.5</v>
      </c>
      <c r="P23" s="769"/>
      <c r="R23" s="337">
        <v>80</v>
      </c>
      <c r="S23" s="338">
        <v>80</v>
      </c>
      <c r="T23" s="521">
        <f t="shared" si="4"/>
        <v>0</v>
      </c>
      <c r="U23" s="52">
        <f t="shared" si="5"/>
        <v>0</v>
      </c>
      <c r="V23" s="451">
        <f t="shared" si="6"/>
        <v>1</v>
      </c>
      <c r="W23" s="452">
        <f t="shared" si="7"/>
        <v>0.5</v>
      </c>
      <c r="X23" s="771"/>
      <c r="Z23" s="337">
        <v>80</v>
      </c>
      <c r="AA23" s="338">
        <v>80</v>
      </c>
      <c r="AB23" s="521">
        <f t="shared" si="8"/>
        <v>0</v>
      </c>
      <c r="AC23" s="89">
        <f t="shared" si="9"/>
        <v>0</v>
      </c>
      <c r="AD23" s="451">
        <f t="shared" si="10"/>
        <v>1</v>
      </c>
      <c r="AE23" s="491">
        <f t="shared" si="11"/>
        <v>0.5</v>
      </c>
      <c r="AF23" s="769"/>
      <c r="AG23" s="558">
        <f t="shared" si="30"/>
        <v>80</v>
      </c>
      <c r="AH23" s="559">
        <f t="shared" si="31"/>
        <v>80</v>
      </c>
      <c r="AI23" s="521">
        <f t="shared" si="13"/>
        <v>0</v>
      </c>
      <c r="AJ23" s="89">
        <f t="shared" si="14"/>
        <v>0</v>
      </c>
      <c r="AK23" s="451">
        <f t="shared" si="15"/>
        <v>1</v>
      </c>
      <c r="AL23" s="491">
        <f t="shared" si="16"/>
        <v>0.5</v>
      </c>
      <c r="AM23" s="780"/>
    </row>
    <row r="24" spans="2:39" s="67" customFormat="1" ht="60.75" thickBot="1">
      <c r="B24" s="67">
        <v>12</v>
      </c>
      <c r="C24" s="101"/>
      <c r="D24" s="54" t="s">
        <v>139</v>
      </c>
      <c r="E24" s="55">
        <v>0.5</v>
      </c>
      <c r="F24" s="60" t="s">
        <v>156</v>
      </c>
      <c r="G24" s="32" t="s">
        <v>35</v>
      </c>
      <c r="J24" s="339">
        <v>76</v>
      </c>
      <c r="K24" s="340">
        <v>76</v>
      </c>
      <c r="L24" s="465">
        <f t="shared" si="0"/>
        <v>0</v>
      </c>
      <c r="M24" s="94">
        <f t="shared" si="1"/>
        <v>0</v>
      </c>
      <c r="N24" s="466">
        <f t="shared" si="2"/>
        <v>1</v>
      </c>
      <c r="O24" s="542">
        <f t="shared" si="3"/>
        <v>0.5</v>
      </c>
      <c r="P24" s="769"/>
      <c r="R24" s="339">
        <v>76</v>
      </c>
      <c r="S24" s="340">
        <v>76</v>
      </c>
      <c r="T24" s="465">
        <f t="shared" si="4"/>
        <v>0</v>
      </c>
      <c r="U24" s="94">
        <f t="shared" si="5"/>
        <v>0</v>
      </c>
      <c r="V24" s="466">
        <f t="shared" si="6"/>
        <v>1</v>
      </c>
      <c r="W24" s="525">
        <f t="shared" si="7"/>
        <v>0.5</v>
      </c>
      <c r="X24" s="771"/>
      <c r="Z24" s="339">
        <v>76</v>
      </c>
      <c r="AA24" s="340">
        <v>76</v>
      </c>
      <c r="AB24" s="465">
        <f t="shared" si="8"/>
        <v>0</v>
      </c>
      <c r="AC24" s="94">
        <f t="shared" si="9"/>
        <v>0</v>
      </c>
      <c r="AD24" s="466">
        <f t="shared" si="10"/>
        <v>1</v>
      </c>
      <c r="AE24" s="542">
        <f t="shared" si="11"/>
        <v>0.5</v>
      </c>
      <c r="AF24" s="769"/>
      <c r="AG24" s="560">
        <f t="shared" si="30"/>
        <v>76</v>
      </c>
      <c r="AH24" s="561">
        <f t="shared" si="31"/>
        <v>76</v>
      </c>
      <c r="AI24" s="465">
        <f t="shared" si="13"/>
        <v>0</v>
      </c>
      <c r="AJ24" s="94">
        <f t="shared" si="14"/>
        <v>0</v>
      </c>
      <c r="AK24" s="466">
        <f t="shared" si="15"/>
        <v>1</v>
      </c>
      <c r="AL24" s="542">
        <f t="shared" si="16"/>
        <v>0.5</v>
      </c>
      <c r="AM24" s="780"/>
    </row>
    <row r="25" spans="2:39" s="201" customFormat="1" ht="15.75" thickBot="1">
      <c r="C25" s="76"/>
      <c r="D25" s="197"/>
      <c r="E25" s="198">
        <f>SUM(E13:E24)</f>
        <v>10</v>
      </c>
      <c r="F25" s="199" t="s">
        <v>157</v>
      </c>
      <c r="G25" s="200"/>
      <c r="J25" s="202" t="s">
        <v>158</v>
      </c>
      <c r="K25" s="203"/>
      <c r="L25" s="543"/>
      <c r="M25" s="544">
        <f>+O25/E25</f>
        <v>1</v>
      </c>
      <c r="N25" s="545">
        <f>+SUM(N13:N24)</f>
        <v>12</v>
      </c>
      <c r="O25" s="546">
        <f>+SUM(O13:O24)</f>
        <v>10</v>
      </c>
      <c r="P25" s="779"/>
      <c r="R25" s="202" t="s">
        <v>158</v>
      </c>
      <c r="S25" s="203"/>
      <c r="T25" s="543"/>
      <c r="U25" s="544">
        <f>+W25/E25</f>
        <v>1</v>
      </c>
      <c r="V25" s="545">
        <f>+SUM(V13:V24)</f>
        <v>12</v>
      </c>
      <c r="W25" s="546">
        <f>+SUM(W13:W24)</f>
        <v>10</v>
      </c>
      <c r="X25" s="742"/>
      <c r="Z25" s="206" t="s">
        <v>158</v>
      </c>
      <c r="AA25" s="207"/>
      <c r="AB25" s="512"/>
      <c r="AC25" s="513">
        <f>+AE25/E25</f>
        <v>1</v>
      </c>
      <c r="AD25" s="514">
        <f>+SUM(AD13:AD24)</f>
        <v>12</v>
      </c>
      <c r="AE25" s="514">
        <f>+SUM(AE13:AE24)</f>
        <v>10</v>
      </c>
      <c r="AF25" s="779"/>
      <c r="AG25" s="526" t="s">
        <v>158</v>
      </c>
      <c r="AH25" s="512"/>
      <c r="AI25" s="512"/>
      <c r="AJ25" s="513">
        <f>+AL25/E25</f>
        <v>1</v>
      </c>
      <c r="AK25" s="514">
        <f>+SUM(AK13:AK24)</f>
        <v>12</v>
      </c>
      <c r="AL25" s="514">
        <f>+SUM(AL13:AL24)</f>
        <v>10</v>
      </c>
      <c r="AM25" s="742"/>
    </row>
    <row r="26" spans="2:39" s="18" customFormat="1" ht="15.75" thickBot="1">
      <c r="C26" s="76"/>
      <c r="D26" s="95"/>
      <c r="E26" s="43"/>
      <c r="F26" s="42"/>
      <c r="G26" s="44"/>
    </row>
    <row r="27" spans="2:39" s="18" customFormat="1" ht="15.75" thickBot="1">
      <c r="C27" s="76"/>
      <c r="D27" s="242" t="s">
        <v>127</v>
      </c>
      <c r="E27" s="5"/>
      <c r="F27" s="4"/>
      <c r="G27" s="26"/>
      <c r="J27" s="696" t="s">
        <v>112</v>
      </c>
      <c r="K27" s="697"/>
      <c r="L27" s="697"/>
      <c r="M27" s="697"/>
      <c r="N27" s="697"/>
      <c r="O27" s="698"/>
      <c r="R27" s="696" t="s">
        <v>118</v>
      </c>
      <c r="S27" s="697"/>
      <c r="T27" s="697"/>
      <c r="U27" s="697"/>
      <c r="V27" s="697"/>
      <c r="W27" s="698"/>
      <c r="Z27" s="696" t="s">
        <v>119</v>
      </c>
      <c r="AA27" s="697"/>
      <c r="AB27" s="697"/>
      <c r="AC27" s="697"/>
      <c r="AD27" s="697"/>
      <c r="AE27" s="698"/>
      <c r="AG27" s="696" t="s">
        <v>120</v>
      </c>
      <c r="AH27" s="697"/>
      <c r="AI27" s="697"/>
      <c r="AJ27" s="697"/>
      <c r="AK27" s="697"/>
      <c r="AL27" s="698"/>
    </row>
    <row r="28" spans="2:39" s="18" customFormat="1" ht="18.600000000000001" customHeight="1" thickBot="1">
      <c r="C28" s="76"/>
      <c r="D28" s="762" t="s">
        <v>126</v>
      </c>
      <c r="E28" s="762"/>
      <c r="F28" s="762" t="s">
        <v>128</v>
      </c>
      <c r="G28" s="762"/>
      <c r="J28" s="235"/>
      <c r="K28" s="18" t="s">
        <v>113</v>
      </c>
      <c r="L28" s="527">
        <f>$E$25</f>
        <v>10</v>
      </c>
      <c r="M28" s="96" t="s">
        <v>114</v>
      </c>
      <c r="O28" s="236"/>
      <c r="R28" s="235"/>
      <c r="S28" s="18" t="s">
        <v>113</v>
      </c>
      <c r="T28" s="527">
        <f>$E$25</f>
        <v>10</v>
      </c>
      <c r="U28" s="96" t="s">
        <v>114</v>
      </c>
      <c r="W28" s="236"/>
      <c r="Z28" s="235"/>
      <c r="AA28" s="18" t="s">
        <v>113</v>
      </c>
      <c r="AB28" s="527">
        <f>$E$25</f>
        <v>10</v>
      </c>
      <c r="AC28" s="96" t="s">
        <v>114</v>
      </c>
      <c r="AE28" s="236"/>
      <c r="AG28" s="235"/>
      <c r="AH28" s="18" t="s">
        <v>113</v>
      </c>
      <c r="AI28" s="527">
        <f>$E$25</f>
        <v>10</v>
      </c>
      <c r="AJ28" s="96" t="s">
        <v>114</v>
      </c>
      <c r="AL28" s="236"/>
    </row>
    <row r="29" spans="2:39" s="18" customFormat="1" ht="15.75" thickBot="1">
      <c r="C29" s="76"/>
      <c r="D29" s="759" t="s">
        <v>122</v>
      </c>
      <c r="E29" s="759"/>
      <c r="F29" s="759" t="s">
        <v>123</v>
      </c>
      <c r="G29" s="759"/>
      <c r="J29" s="235"/>
      <c r="L29" s="33"/>
      <c r="M29" s="26"/>
      <c r="O29" s="236"/>
      <c r="R29" s="235"/>
      <c r="T29" s="33"/>
      <c r="U29" s="26"/>
      <c r="W29" s="236"/>
      <c r="Z29" s="235"/>
      <c r="AB29" s="33"/>
      <c r="AC29" s="26"/>
      <c r="AE29" s="236"/>
      <c r="AG29" s="235"/>
      <c r="AI29" s="33"/>
      <c r="AJ29" s="26"/>
      <c r="AL29" s="236"/>
    </row>
    <row r="30" spans="2:39" ht="15" customHeight="1" thickBot="1">
      <c r="D30" s="759" t="s">
        <v>130</v>
      </c>
      <c r="E30" s="759"/>
      <c r="F30" s="759" t="s">
        <v>124</v>
      </c>
      <c r="G30" s="759"/>
      <c r="J30" s="235"/>
      <c r="K30" s="18" t="s">
        <v>115</v>
      </c>
      <c r="L30" s="528">
        <f>O25</f>
        <v>10</v>
      </c>
      <c r="M30" s="26"/>
      <c r="N30" s="18"/>
      <c r="O30" s="236"/>
      <c r="R30" s="235"/>
      <c r="S30" s="18" t="s">
        <v>115</v>
      </c>
      <c r="T30" s="528">
        <f>W25</f>
        <v>10</v>
      </c>
      <c r="U30" s="26"/>
      <c r="V30" s="18"/>
      <c r="W30" s="236"/>
      <c r="Z30" s="235"/>
      <c r="AA30" s="18" t="s">
        <v>115</v>
      </c>
      <c r="AB30" s="528">
        <f>AE25</f>
        <v>10</v>
      </c>
      <c r="AC30" s="26"/>
      <c r="AD30" s="18"/>
      <c r="AE30" s="236"/>
      <c r="AG30" s="235"/>
      <c r="AH30" s="18" t="s">
        <v>115</v>
      </c>
      <c r="AI30" s="528">
        <f>AL25</f>
        <v>10</v>
      </c>
      <c r="AJ30" s="26"/>
      <c r="AK30" s="18"/>
      <c r="AL30" s="236"/>
    </row>
    <row r="31" spans="2:39" ht="18.600000000000001" customHeight="1" thickBot="1">
      <c r="D31" s="759" t="s">
        <v>129</v>
      </c>
      <c r="E31" s="759"/>
      <c r="F31" s="760" t="s">
        <v>125</v>
      </c>
      <c r="G31" s="761"/>
      <c r="J31" s="237"/>
      <c r="L31" s="33"/>
      <c r="M31" s="26"/>
      <c r="O31" s="238"/>
      <c r="R31" s="237"/>
      <c r="T31" s="33"/>
      <c r="U31" s="26"/>
      <c r="W31" s="238"/>
      <c r="Z31" s="237"/>
      <c r="AB31" s="33"/>
      <c r="AC31" s="26"/>
      <c r="AE31" s="238"/>
      <c r="AG31" s="237"/>
      <c r="AI31" s="33"/>
      <c r="AJ31" s="26"/>
      <c r="AL31" s="238"/>
    </row>
    <row r="32" spans="2:39" ht="18.600000000000001" customHeight="1" thickBot="1">
      <c r="D32" s="243" t="s">
        <v>132</v>
      </c>
      <c r="E32" s="244"/>
      <c r="F32" s="245"/>
      <c r="G32" s="245"/>
      <c r="J32" s="699" t="s">
        <v>108</v>
      </c>
      <c r="K32" s="700"/>
      <c r="L32" s="247">
        <v>15000</v>
      </c>
      <c r="M32" s="96" t="s">
        <v>239</v>
      </c>
      <c r="O32" s="238"/>
      <c r="R32" s="699" t="s">
        <v>108</v>
      </c>
      <c r="S32" s="700"/>
      <c r="T32" s="247">
        <v>15000</v>
      </c>
      <c r="U32" s="96" t="s">
        <v>239</v>
      </c>
      <c r="W32" s="238"/>
      <c r="Z32" s="699" t="s">
        <v>108</v>
      </c>
      <c r="AA32" s="700"/>
      <c r="AB32" s="247">
        <v>15000</v>
      </c>
      <c r="AC32" s="96" t="s">
        <v>239</v>
      </c>
      <c r="AE32" s="238"/>
      <c r="AG32" s="699" t="s">
        <v>108</v>
      </c>
      <c r="AH32" s="700"/>
      <c r="AI32" s="247">
        <v>15000</v>
      </c>
      <c r="AJ32" s="96" t="s">
        <v>239</v>
      </c>
      <c r="AL32" s="238"/>
    </row>
    <row r="33" spans="4:38" ht="15.75" thickBot="1">
      <c r="D33" s="763"/>
      <c r="E33" s="763"/>
      <c r="F33" s="763"/>
      <c r="G33" s="763"/>
      <c r="J33" s="237"/>
      <c r="L33" s="33"/>
      <c r="M33" s="26"/>
      <c r="O33" s="238"/>
      <c r="R33" s="237"/>
      <c r="T33" s="33"/>
      <c r="U33" s="26"/>
      <c r="W33" s="238"/>
      <c r="Z33" s="237"/>
      <c r="AB33" s="33"/>
      <c r="AC33" s="26"/>
      <c r="AE33" s="238"/>
      <c r="AG33" s="237"/>
      <c r="AI33" s="33"/>
      <c r="AJ33" s="26"/>
      <c r="AL33" s="238"/>
    </row>
    <row r="34" spans="4:38" ht="16.5" thickBot="1">
      <c r="D34" s="4"/>
      <c r="E34" s="232"/>
      <c r="F34" s="231"/>
      <c r="G34" s="231"/>
      <c r="J34" s="699" t="s">
        <v>117</v>
      </c>
      <c r="K34" s="700"/>
      <c r="L34" s="529">
        <f>L30/L28</f>
        <v>1</v>
      </c>
      <c r="M34" s="26"/>
      <c r="O34" s="238"/>
      <c r="R34" s="699" t="s">
        <v>117</v>
      </c>
      <c r="S34" s="700"/>
      <c r="T34" s="529">
        <f>T30/T28</f>
        <v>1</v>
      </c>
      <c r="U34" s="26"/>
      <c r="W34" s="238"/>
      <c r="Z34" s="699" t="s">
        <v>117</v>
      </c>
      <c r="AA34" s="700"/>
      <c r="AB34" s="529">
        <f>AB30/AB28</f>
        <v>1</v>
      </c>
      <c r="AC34" s="26"/>
      <c r="AE34" s="238"/>
      <c r="AG34" s="699" t="s">
        <v>117</v>
      </c>
      <c r="AH34" s="700"/>
      <c r="AI34" s="529">
        <f>AI30/AI28</f>
        <v>1</v>
      </c>
      <c r="AJ34" s="26"/>
      <c r="AL34" s="238"/>
    </row>
    <row r="35" spans="4:38" ht="15.75" thickBot="1">
      <c r="J35" s="237"/>
      <c r="L35" s="26"/>
      <c r="M35" s="26"/>
      <c r="O35" s="238"/>
      <c r="R35" s="237"/>
      <c r="T35" s="26"/>
      <c r="U35" s="26"/>
      <c r="W35" s="238"/>
      <c r="Z35" s="237"/>
      <c r="AB35" s="26"/>
      <c r="AC35" s="26"/>
      <c r="AE35" s="238"/>
      <c r="AG35" s="237"/>
      <c r="AI35" s="26"/>
      <c r="AJ35" s="26"/>
      <c r="AL35" s="238"/>
    </row>
    <row r="36" spans="4:38" ht="15.75" thickBot="1">
      <c r="J36" s="699" t="s">
        <v>111</v>
      </c>
      <c r="K36" s="700"/>
      <c r="L36" s="772">
        <f>IF(L34&lt;85%,0,IF(L34&lt;120%,(L32*L34),(L32*120%)))</f>
        <v>15000</v>
      </c>
      <c r="M36" s="773">
        <f t="shared" ref="M36" si="32">IF(M34&lt;80%,0,IF(M34&lt;100%,(M32*M34),IF(M34=100%,(M32),IF(M34&lt;=105%,(M32*M34),IF(M34&lt;=150%,(M32*M34),(M32*150%))))))</f>
        <v>0</v>
      </c>
      <c r="O36" s="238"/>
      <c r="R36" s="699" t="s">
        <v>111</v>
      </c>
      <c r="S36" s="700"/>
      <c r="T36" s="772">
        <f>IF(T34&lt;85%,0,IF(T34&lt;120%,(T32*T34),(T32*120%)))</f>
        <v>15000</v>
      </c>
      <c r="U36" s="773">
        <f t="shared" ref="U36" si="33">IF(U34&lt;80%,0,IF(U34&lt;100%,(U32*U34),IF(U34=100%,(U32),IF(U34&lt;=105%,(U32*U34),IF(U34&lt;=150%,(U32*U34),(U32*150%))))))</f>
        <v>0</v>
      </c>
      <c r="W36" s="238"/>
      <c r="Z36" s="699" t="s">
        <v>111</v>
      </c>
      <c r="AA36" s="700"/>
      <c r="AB36" s="772">
        <f>IF(AB34&lt;85%,0,IF(AB34&lt;120%,(AB32*AB34),(AB32*120%)))</f>
        <v>15000</v>
      </c>
      <c r="AC36" s="773">
        <f t="shared" ref="AC36" si="34">IF(AC34&lt;80%,0,IF(AC34&lt;100%,(AC32*AC34),IF(AC34=100%,(AC32),IF(AC34&lt;=105%,(AC32*AC34),IF(AC34&lt;=150%,(AC32*AC34),(AC32*150%))))))</f>
        <v>0</v>
      </c>
      <c r="AE36" s="238"/>
      <c r="AG36" s="699" t="s">
        <v>111</v>
      </c>
      <c r="AH36" s="700"/>
      <c r="AI36" s="772">
        <f>IF(AI34&lt;85%,0,IF(AI34&lt;120%,(AI32*AI34),(AI32*120%)))</f>
        <v>15000</v>
      </c>
      <c r="AJ36" s="773">
        <f t="shared" ref="AJ36" si="35">IF(AJ34&lt;80%,0,IF(AJ34&lt;100%,(AJ32*AJ34),IF(AJ34=100%,(AJ32),IF(AJ34&lt;=105%,(AJ32*AJ34),IF(AJ34&lt;=150%,(AJ32*AJ34),(AJ32*150%))))))</f>
        <v>0</v>
      </c>
      <c r="AL36" s="238"/>
    </row>
    <row r="37" spans="4:38" ht="15.75" thickBot="1">
      <c r="J37" s="239"/>
      <c r="K37" s="240"/>
      <c r="L37" s="240"/>
      <c r="M37" s="240"/>
      <c r="N37" s="240"/>
      <c r="O37" s="241"/>
      <c r="R37" s="239"/>
      <c r="S37" s="240"/>
      <c r="T37" s="240"/>
      <c r="U37" s="240"/>
      <c r="V37" s="240"/>
      <c r="W37" s="241"/>
      <c r="Z37" s="239"/>
      <c r="AA37" s="240"/>
      <c r="AB37" s="240"/>
      <c r="AC37" s="240"/>
      <c r="AD37" s="240"/>
      <c r="AE37" s="241"/>
      <c r="AG37" s="239"/>
      <c r="AH37" s="240"/>
      <c r="AI37" s="240"/>
      <c r="AJ37" s="240"/>
      <c r="AK37" s="240"/>
      <c r="AL37" s="241"/>
    </row>
  </sheetData>
  <mergeCells count="42">
    <mergeCell ref="D31:E31"/>
    <mergeCell ref="F31:G31"/>
    <mergeCell ref="D33:E33"/>
    <mergeCell ref="F33:G33"/>
    <mergeCell ref="D28:E28"/>
    <mergeCell ref="F28:G28"/>
    <mergeCell ref="D29:E29"/>
    <mergeCell ref="F29:G29"/>
    <mergeCell ref="D30:E30"/>
    <mergeCell ref="F30:G30"/>
    <mergeCell ref="AG27:AL27"/>
    <mergeCell ref="AG32:AH32"/>
    <mergeCell ref="AG34:AH34"/>
    <mergeCell ref="AG36:AH36"/>
    <mergeCell ref="AI36:AJ36"/>
    <mergeCell ref="Z27:AE27"/>
    <mergeCell ref="Z32:AA32"/>
    <mergeCell ref="Z34:AA34"/>
    <mergeCell ref="Z36:AA36"/>
    <mergeCell ref="AB36:AC36"/>
    <mergeCell ref="R27:W27"/>
    <mergeCell ref="R32:S32"/>
    <mergeCell ref="R34:S34"/>
    <mergeCell ref="R36:S36"/>
    <mergeCell ref="T36:U36"/>
    <mergeCell ref="J27:O27"/>
    <mergeCell ref="J32:K32"/>
    <mergeCell ref="J34:K34"/>
    <mergeCell ref="J36:K36"/>
    <mergeCell ref="L36:M36"/>
    <mergeCell ref="D10:G10"/>
    <mergeCell ref="AF7:AF25"/>
    <mergeCell ref="AM7:AM25"/>
    <mergeCell ref="I8:O8"/>
    <mergeCell ref="Q8:W8"/>
    <mergeCell ref="Y8:AE8"/>
    <mergeCell ref="AG9:AL10"/>
    <mergeCell ref="Z10:AE10"/>
    <mergeCell ref="R10:W10"/>
    <mergeCell ref="J10:O10"/>
    <mergeCell ref="P7:P25"/>
    <mergeCell ref="X7:X25"/>
  </mergeCells>
  <conditionalFormatting sqref="I13:I16">
    <cfRule type="colorScale" priority="488">
      <colorScale>
        <cfvo type="num" val="0"/>
        <cfvo type="num" val="0.5"/>
        <cfvo type="num" val="1"/>
        <color rgb="FFF8696B"/>
        <color rgb="FFFFEB84"/>
        <color rgb="FF63BE7B"/>
      </colorScale>
    </cfRule>
  </conditionalFormatting>
  <conditionalFormatting sqref="I21">
    <cfRule type="colorScale" priority="487">
      <colorScale>
        <cfvo type="num" val="0"/>
        <cfvo type="num" val="0.5"/>
        <cfvo type="num" val="1"/>
        <color rgb="FFF8696B"/>
        <color rgb="FFFFEB84"/>
        <color rgb="FF63BE7B"/>
      </colorScale>
    </cfRule>
  </conditionalFormatting>
  <conditionalFormatting sqref="I22:I23">
    <cfRule type="colorScale" priority="489">
      <colorScale>
        <cfvo type="num" val="0"/>
        <cfvo type="num" val="0.5"/>
        <cfvo type="num" val="1"/>
        <color rgb="FFF8696B"/>
        <color rgb="FFFFEB84"/>
        <color rgb="FF63BE7B"/>
      </colorScale>
    </cfRule>
  </conditionalFormatting>
  <conditionalFormatting sqref="I24:I25 Q13:Q25 Y13:Y25 AN13:HK25">
    <cfRule type="colorScale" priority="490">
      <colorScale>
        <cfvo type="num" val="0"/>
        <cfvo type="num" val="0.5"/>
        <cfvo type="num" val="1"/>
        <color rgb="FFF8696B"/>
        <color rgb="FFFFEB84"/>
        <color rgb="FF63BE7B"/>
      </colorScale>
    </cfRule>
  </conditionalFormatting>
  <conditionalFormatting sqref="M13:M24">
    <cfRule type="cellIs" dxfId="65" priority="24" operator="lessThan">
      <formula>0</formula>
    </cfRule>
  </conditionalFormatting>
  <conditionalFormatting sqref="N13">
    <cfRule type="colorScale" priority="408">
      <colorScale>
        <cfvo type="num" val="0"/>
        <cfvo type="num" val="0.5"/>
        <cfvo type="num" val="1"/>
        <color rgb="FFF8696B"/>
        <color rgb="FFFFEB84"/>
        <color rgb="FF63BE7B"/>
      </colorScale>
    </cfRule>
  </conditionalFormatting>
  <conditionalFormatting sqref="N14">
    <cfRule type="colorScale" priority="23">
      <colorScale>
        <cfvo type="num" val="0"/>
        <cfvo type="num" val="0.5"/>
        <cfvo type="num" val="1"/>
        <color rgb="FFF8696B"/>
        <color rgb="FFFFEB84"/>
        <color rgb="FF63BE7B"/>
      </colorScale>
    </cfRule>
  </conditionalFormatting>
  <conditionalFormatting sqref="N15:N16">
    <cfRule type="colorScale" priority="188">
      <colorScale>
        <cfvo type="num" val="0"/>
        <cfvo type="num" val="0.5"/>
        <cfvo type="num" val="1"/>
        <color rgb="FFF8696B"/>
        <color rgb="FFFFEB84"/>
        <color rgb="FF63BE7B"/>
      </colorScale>
    </cfRule>
  </conditionalFormatting>
  <conditionalFormatting sqref="N17">
    <cfRule type="colorScale" priority="406">
      <colorScale>
        <cfvo type="num" val="0"/>
        <cfvo type="num" val="0.5"/>
        <cfvo type="num" val="1"/>
        <color rgb="FFF8696B"/>
        <color rgb="FFFFEB84"/>
        <color rgb="FF63BE7B"/>
      </colorScale>
    </cfRule>
  </conditionalFormatting>
  <conditionalFormatting sqref="N18">
    <cfRule type="colorScale" priority="61">
      <colorScale>
        <cfvo type="num" val="0"/>
        <cfvo type="num" val="0.5"/>
        <cfvo type="num" val="1"/>
        <color rgb="FFF8696B"/>
        <color rgb="FFFFEB84"/>
        <color rgb="FF63BE7B"/>
      </colorScale>
    </cfRule>
  </conditionalFormatting>
  <conditionalFormatting sqref="N19:N20">
    <cfRule type="colorScale" priority="125">
      <colorScale>
        <cfvo type="num" val="0"/>
        <cfvo type="num" val="0.5"/>
        <cfvo type="num" val="1"/>
        <color rgb="FFF8696B"/>
        <color rgb="FFFFEB84"/>
        <color rgb="FF63BE7B"/>
      </colorScale>
    </cfRule>
  </conditionalFormatting>
  <conditionalFormatting sqref="N21">
    <cfRule type="colorScale" priority="318">
      <colorScale>
        <cfvo type="num" val="0"/>
        <cfvo type="num" val="0.5"/>
        <cfvo type="num" val="1"/>
        <color rgb="FFF8696B"/>
        <color rgb="FFFFEB84"/>
        <color rgb="FF63BE7B"/>
      </colorScale>
    </cfRule>
  </conditionalFormatting>
  <conditionalFormatting sqref="N22">
    <cfRule type="colorScale" priority="414">
      <colorScale>
        <cfvo type="num" val="0"/>
        <cfvo type="num" val="0.5"/>
        <cfvo type="num" val="1"/>
        <color rgb="FFF8696B"/>
        <color rgb="FFFFEB84"/>
        <color rgb="FF63BE7B"/>
      </colorScale>
    </cfRule>
    <cfRule type="colorScale" priority="417">
      <colorScale>
        <cfvo type="num" val="0"/>
        <cfvo type="num" val="0.5"/>
        <cfvo type="num" val="1"/>
        <color rgb="FFF8696B"/>
        <color rgb="FFFFEB84"/>
        <color rgb="FF63BE7B"/>
      </colorScale>
    </cfRule>
  </conditionalFormatting>
  <conditionalFormatting sqref="N23">
    <cfRule type="colorScale" priority="410">
      <colorScale>
        <cfvo type="num" val="0"/>
        <cfvo type="num" val="0.5"/>
        <cfvo type="num" val="1"/>
        <color rgb="FFF8696B"/>
        <color rgb="FFFFEB84"/>
        <color rgb="FF63BE7B"/>
      </colorScale>
    </cfRule>
    <cfRule type="colorScale" priority="413">
      <colorScale>
        <cfvo type="num" val="0"/>
        <cfvo type="num" val="0.5"/>
        <cfvo type="num" val="1"/>
        <color rgb="FFF8696B"/>
        <color rgb="FFFFEB84"/>
        <color rgb="FF63BE7B"/>
      </colorScale>
    </cfRule>
  </conditionalFormatting>
  <conditionalFormatting sqref="N24">
    <cfRule type="colorScale" priority="419">
      <colorScale>
        <cfvo type="num" val="0"/>
        <cfvo type="num" val="0.5"/>
        <cfvo type="num" val="1"/>
        <color rgb="FFF8696B"/>
        <color rgb="FFFFEB84"/>
        <color rgb="FF63BE7B"/>
      </colorScale>
    </cfRule>
  </conditionalFormatting>
  <conditionalFormatting sqref="U13:U24">
    <cfRule type="cellIs" dxfId="64" priority="14" operator="lessThan">
      <formula>0</formula>
    </cfRule>
  </conditionalFormatting>
  <conditionalFormatting sqref="V13">
    <cfRule type="colorScale" priority="322">
      <colorScale>
        <cfvo type="num" val="0"/>
        <cfvo type="num" val="0.5"/>
        <cfvo type="num" val="1"/>
        <color rgb="FFF8696B"/>
        <color rgb="FFFFEB84"/>
        <color rgb="FF63BE7B"/>
      </colorScale>
    </cfRule>
  </conditionalFormatting>
  <conditionalFormatting sqref="V14">
    <cfRule type="colorScale" priority="13">
      <colorScale>
        <cfvo type="num" val="0"/>
        <cfvo type="num" val="0.5"/>
        <cfvo type="num" val="1"/>
        <color rgb="FFF8696B"/>
        <color rgb="FFFFEB84"/>
        <color rgb="FF63BE7B"/>
      </colorScale>
    </cfRule>
  </conditionalFormatting>
  <conditionalFormatting sqref="V15:V16">
    <cfRule type="colorScale" priority="169">
      <colorScale>
        <cfvo type="num" val="0"/>
        <cfvo type="num" val="0.5"/>
        <cfvo type="num" val="1"/>
        <color rgb="FFF8696B"/>
        <color rgb="FFFFEB84"/>
        <color rgb="FF63BE7B"/>
      </colorScale>
    </cfRule>
  </conditionalFormatting>
  <conditionalFormatting sqref="V17">
    <cfRule type="colorScale" priority="320">
      <colorScale>
        <cfvo type="num" val="0"/>
        <cfvo type="num" val="0.5"/>
        <cfvo type="num" val="1"/>
        <color rgb="FFF8696B"/>
        <color rgb="FFFFEB84"/>
        <color rgb="FF63BE7B"/>
      </colorScale>
    </cfRule>
  </conditionalFormatting>
  <conditionalFormatting sqref="V18">
    <cfRule type="colorScale" priority="51">
      <colorScale>
        <cfvo type="num" val="0"/>
        <cfvo type="num" val="0.5"/>
        <cfvo type="num" val="1"/>
        <color rgb="FFF8696B"/>
        <color rgb="FFFFEB84"/>
        <color rgb="FF63BE7B"/>
      </colorScale>
    </cfRule>
  </conditionalFormatting>
  <conditionalFormatting sqref="V19">
    <cfRule type="colorScale" priority="106">
      <colorScale>
        <cfvo type="num" val="0"/>
        <cfvo type="num" val="0.5"/>
        <cfvo type="num" val="1"/>
        <color rgb="FFF8696B"/>
        <color rgb="FFFFEB84"/>
        <color rgb="FF63BE7B"/>
      </colorScale>
    </cfRule>
  </conditionalFormatting>
  <conditionalFormatting sqref="V20">
    <cfRule type="colorScale" priority="104">
      <colorScale>
        <cfvo type="num" val="0"/>
        <cfvo type="num" val="0.5"/>
        <cfvo type="num" val="1"/>
        <color rgb="FFF8696B"/>
        <color rgb="FFFFEB84"/>
        <color rgb="FF63BE7B"/>
      </colorScale>
    </cfRule>
  </conditionalFormatting>
  <conditionalFormatting sqref="V21">
    <cfRule type="colorScale" priority="316">
      <colorScale>
        <cfvo type="num" val="0"/>
        <cfvo type="num" val="0.5"/>
        <cfvo type="num" val="1"/>
        <color rgb="FFF8696B"/>
        <color rgb="FFFFEB84"/>
        <color rgb="FF63BE7B"/>
      </colorScale>
    </cfRule>
  </conditionalFormatting>
  <conditionalFormatting sqref="V22">
    <cfRule type="colorScale" priority="328">
      <colorScale>
        <cfvo type="num" val="0"/>
        <cfvo type="num" val="0.5"/>
        <cfvo type="num" val="1"/>
        <color rgb="FFF8696B"/>
        <color rgb="FFFFEB84"/>
        <color rgb="FF63BE7B"/>
      </colorScale>
    </cfRule>
    <cfRule type="colorScale" priority="331">
      <colorScale>
        <cfvo type="num" val="0"/>
        <cfvo type="num" val="0.5"/>
        <cfvo type="num" val="1"/>
        <color rgb="FFF8696B"/>
        <color rgb="FFFFEB84"/>
        <color rgb="FF63BE7B"/>
      </colorScale>
    </cfRule>
  </conditionalFormatting>
  <conditionalFormatting sqref="V23">
    <cfRule type="colorScale" priority="324">
      <colorScale>
        <cfvo type="num" val="0"/>
        <cfvo type="num" val="0.5"/>
        <cfvo type="num" val="1"/>
        <color rgb="FFF8696B"/>
        <color rgb="FFFFEB84"/>
        <color rgb="FF63BE7B"/>
      </colorScale>
    </cfRule>
    <cfRule type="colorScale" priority="327">
      <colorScale>
        <cfvo type="num" val="0"/>
        <cfvo type="num" val="0.5"/>
        <cfvo type="num" val="1"/>
        <color rgb="FFF8696B"/>
        <color rgb="FFFFEB84"/>
        <color rgb="FF63BE7B"/>
      </colorScale>
    </cfRule>
  </conditionalFormatting>
  <conditionalFormatting sqref="V24">
    <cfRule type="colorScale" priority="333">
      <colorScale>
        <cfvo type="num" val="0"/>
        <cfvo type="num" val="0.5"/>
        <cfvo type="num" val="1"/>
        <color rgb="FFF8696B"/>
        <color rgb="FFFFEB84"/>
        <color rgb="FF63BE7B"/>
      </colorScale>
    </cfRule>
  </conditionalFormatting>
  <conditionalFormatting sqref="AB15:AB16">
    <cfRule type="cellIs" dxfId="63" priority="150" operator="lessThan">
      <formula>#REF!</formula>
    </cfRule>
  </conditionalFormatting>
  <conditionalFormatting sqref="AB17">
    <cfRule type="cellIs" dxfId="62" priority="211" operator="lessThan">
      <formula>#REF!</formula>
    </cfRule>
  </conditionalFormatting>
  <conditionalFormatting sqref="AB19">
    <cfRule type="cellIs" dxfId="61" priority="86" operator="lessThan">
      <formula>#REF!</formula>
    </cfRule>
  </conditionalFormatting>
  <conditionalFormatting sqref="AB20">
    <cfRule type="cellIs" dxfId="60" priority="81" operator="lessThan">
      <formula>0</formula>
    </cfRule>
    <cfRule type="cellIs" dxfId="59" priority="82" operator="lessThan">
      <formula>#REF!</formula>
    </cfRule>
  </conditionalFormatting>
  <conditionalFormatting sqref="AB15:AC17">
    <cfRule type="cellIs" dxfId="58" priority="147" operator="lessThan">
      <formula>0</formula>
    </cfRule>
  </conditionalFormatting>
  <conditionalFormatting sqref="AB19:AC19">
    <cfRule type="cellIs" dxfId="57" priority="83" operator="lessThan">
      <formula>0</formula>
    </cfRule>
  </conditionalFormatting>
  <conditionalFormatting sqref="AC13:AC14">
    <cfRule type="cellIs" dxfId="56" priority="4" operator="lessThan">
      <formula>0</formula>
    </cfRule>
  </conditionalFormatting>
  <conditionalFormatting sqref="AC18">
    <cfRule type="cellIs" dxfId="55" priority="42" operator="lessThan">
      <formula>0</formula>
    </cfRule>
  </conditionalFormatting>
  <conditionalFormatting sqref="AC20:AC24">
    <cfRule type="cellIs" dxfId="54" priority="79" operator="lessThan">
      <formula>0</formula>
    </cfRule>
  </conditionalFormatting>
  <conditionalFormatting sqref="AD13">
    <cfRule type="colorScale" priority="232">
      <colorScale>
        <cfvo type="num" val="0"/>
        <cfvo type="num" val="0.5"/>
        <cfvo type="num" val="1"/>
        <color rgb="FFF8696B"/>
        <color rgb="FFFFEB84"/>
        <color rgb="FF63BE7B"/>
      </colorScale>
    </cfRule>
  </conditionalFormatting>
  <conditionalFormatting sqref="AD14">
    <cfRule type="colorScale" priority="3">
      <colorScale>
        <cfvo type="num" val="0"/>
        <cfvo type="num" val="0.5"/>
        <cfvo type="num" val="1"/>
        <color rgb="FFF8696B"/>
        <color rgb="FFFFEB84"/>
        <color rgb="FF63BE7B"/>
      </colorScale>
    </cfRule>
  </conditionalFormatting>
  <conditionalFormatting sqref="AD15:AD16">
    <cfRule type="colorScale" priority="148">
      <colorScale>
        <cfvo type="num" val="0"/>
        <cfvo type="num" val="0.5"/>
        <cfvo type="num" val="1"/>
        <color rgb="FFF8696B"/>
        <color rgb="FFFFEB84"/>
        <color rgb="FF63BE7B"/>
      </colorScale>
    </cfRule>
  </conditionalFormatting>
  <conditionalFormatting sqref="AD17">
    <cfRule type="colorScale" priority="209">
      <colorScale>
        <cfvo type="num" val="0"/>
        <cfvo type="num" val="0.5"/>
        <cfvo type="num" val="1"/>
        <color rgb="FFF8696B"/>
        <color rgb="FFFFEB84"/>
        <color rgb="FF63BE7B"/>
      </colorScale>
    </cfRule>
  </conditionalFormatting>
  <conditionalFormatting sqref="AD18">
    <cfRule type="colorScale" priority="41">
      <colorScale>
        <cfvo type="num" val="0"/>
        <cfvo type="num" val="0.5"/>
        <cfvo type="num" val="1"/>
        <color rgb="FFF8696B"/>
        <color rgb="FFFFEB84"/>
        <color rgb="FF63BE7B"/>
      </colorScale>
    </cfRule>
  </conditionalFormatting>
  <conditionalFormatting sqref="AD19">
    <cfRule type="colorScale" priority="84">
      <colorScale>
        <cfvo type="num" val="0"/>
        <cfvo type="num" val="0.5"/>
        <cfvo type="num" val="1"/>
        <color rgb="FFF8696B"/>
        <color rgb="FFFFEB84"/>
        <color rgb="FF63BE7B"/>
      </colorScale>
    </cfRule>
  </conditionalFormatting>
  <conditionalFormatting sqref="AD20">
    <cfRule type="colorScale" priority="80">
      <colorScale>
        <cfvo type="num" val="0"/>
        <cfvo type="num" val="0.5"/>
        <cfvo type="num" val="1"/>
        <color rgb="FFF8696B"/>
        <color rgb="FFFFEB84"/>
        <color rgb="FF63BE7B"/>
      </colorScale>
    </cfRule>
  </conditionalFormatting>
  <conditionalFormatting sqref="AD21">
    <cfRule type="colorScale" priority="230">
      <colorScale>
        <cfvo type="num" val="0"/>
        <cfvo type="num" val="0.5"/>
        <cfvo type="num" val="1"/>
        <color rgb="FFF8696B"/>
        <color rgb="FFFFEB84"/>
        <color rgb="FF63BE7B"/>
      </colorScale>
    </cfRule>
  </conditionalFormatting>
  <conditionalFormatting sqref="AD22">
    <cfRule type="colorScale" priority="238">
      <colorScale>
        <cfvo type="num" val="0"/>
        <cfvo type="num" val="0.5"/>
        <cfvo type="num" val="1"/>
        <color rgb="FFF8696B"/>
        <color rgb="FFFFEB84"/>
        <color rgb="FF63BE7B"/>
      </colorScale>
    </cfRule>
    <cfRule type="colorScale" priority="241">
      <colorScale>
        <cfvo type="num" val="0"/>
        <cfvo type="num" val="0.5"/>
        <cfvo type="num" val="1"/>
        <color rgb="FFF8696B"/>
        <color rgb="FFFFEB84"/>
        <color rgb="FF63BE7B"/>
      </colorScale>
    </cfRule>
  </conditionalFormatting>
  <conditionalFormatting sqref="AD23">
    <cfRule type="colorScale" priority="234">
      <colorScale>
        <cfvo type="num" val="0"/>
        <cfvo type="num" val="0.5"/>
        <cfvo type="num" val="1"/>
        <color rgb="FFF8696B"/>
        <color rgb="FFFFEB84"/>
        <color rgb="FF63BE7B"/>
      </colorScale>
    </cfRule>
    <cfRule type="colorScale" priority="237">
      <colorScale>
        <cfvo type="num" val="0"/>
        <cfvo type="num" val="0.5"/>
        <cfvo type="num" val="1"/>
        <color rgb="FFF8696B"/>
        <color rgb="FFFFEB84"/>
        <color rgb="FF63BE7B"/>
      </colorScale>
    </cfRule>
  </conditionalFormatting>
  <conditionalFormatting sqref="AD24">
    <cfRule type="colorScale" priority="243">
      <colorScale>
        <cfvo type="num" val="0"/>
        <cfvo type="num" val="0.5"/>
        <cfvo type="num" val="1"/>
        <color rgb="FFF8696B"/>
        <color rgb="FFFFEB84"/>
        <color rgb="FF63BE7B"/>
      </colorScale>
    </cfRule>
  </conditionalFormatting>
  <conditionalFormatting sqref="AI15:AI16">
    <cfRule type="cellIs" dxfId="53" priority="146" operator="lessThan">
      <formula>#REF!</formula>
    </cfRule>
  </conditionalFormatting>
  <conditionalFormatting sqref="AI17">
    <cfRule type="cellIs" dxfId="52" priority="215" operator="lessThan">
      <formula>#REF!</formula>
    </cfRule>
  </conditionalFormatting>
  <conditionalFormatting sqref="AI19">
    <cfRule type="cellIs" dxfId="51" priority="78" operator="lessThan">
      <formula>#REF!</formula>
    </cfRule>
  </conditionalFormatting>
  <conditionalFormatting sqref="AI20">
    <cfRule type="cellIs" dxfId="50" priority="73" operator="lessThan">
      <formula>0</formula>
    </cfRule>
    <cfRule type="cellIs" dxfId="49" priority="74" operator="lessThan">
      <formula>#REF!</formula>
    </cfRule>
  </conditionalFormatting>
  <conditionalFormatting sqref="AI15:AJ17">
    <cfRule type="cellIs" dxfId="48" priority="143" operator="lessThan">
      <formula>0</formula>
    </cfRule>
  </conditionalFormatting>
  <conditionalFormatting sqref="AI19:AJ19">
    <cfRule type="cellIs" dxfId="47" priority="75" operator="lessThan">
      <formula>0</formula>
    </cfRule>
  </conditionalFormatting>
  <conditionalFormatting sqref="AJ13:AJ14">
    <cfRule type="cellIs" dxfId="46" priority="2" operator="lessThan">
      <formula>0</formula>
    </cfRule>
  </conditionalFormatting>
  <conditionalFormatting sqref="AJ18">
    <cfRule type="cellIs" dxfId="45" priority="40" operator="lessThan">
      <formula>0</formula>
    </cfRule>
  </conditionalFormatting>
  <conditionalFormatting sqref="AJ20:AJ24">
    <cfRule type="cellIs" dxfId="44" priority="71" operator="lessThan">
      <formula>0</formula>
    </cfRule>
  </conditionalFormatting>
  <conditionalFormatting sqref="AK13">
    <cfRule type="colorScale" priority="218">
      <colorScale>
        <cfvo type="num" val="0"/>
        <cfvo type="num" val="0.5"/>
        <cfvo type="num" val="1"/>
        <color rgb="FFF8696B"/>
        <color rgb="FFFFEB84"/>
        <color rgb="FF63BE7B"/>
      </colorScale>
    </cfRule>
  </conditionalFormatting>
  <conditionalFormatting sqref="AK14">
    <cfRule type="colorScale" priority="1">
      <colorScale>
        <cfvo type="num" val="0"/>
        <cfvo type="num" val="0.5"/>
        <cfvo type="num" val="1"/>
        <color rgb="FFF8696B"/>
        <color rgb="FFFFEB84"/>
        <color rgb="FF63BE7B"/>
      </colorScale>
    </cfRule>
  </conditionalFormatting>
  <conditionalFormatting sqref="AK15:AK16">
    <cfRule type="colorScale" priority="144">
      <colorScale>
        <cfvo type="num" val="0"/>
        <cfvo type="num" val="0.5"/>
        <cfvo type="num" val="1"/>
        <color rgb="FFF8696B"/>
        <color rgb="FFFFEB84"/>
        <color rgb="FF63BE7B"/>
      </colorScale>
    </cfRule>
  </conditionalFormatting>
  <conditionalFormatting sqref="AK17">
    <cfRule type="colorScale" priority="213">
      <colorScale>
        <cfvo type="num" val="0"/>
        <cfvo type="num" val="0.5"/>
        <cfvo type="num" val="1"/>
        <color rgb="FFF8696B"/>
        <color rgb="FFFFEB84"/>
        <color rgb="FF63BE7B"/>
      </colorScale>
    </cfRule>
  </conditionalFormatting>
  <conditionalFormatting sqref="AK18">
    <cfRule type="colorScale" priority="39">
      <colorScale>
        <cfvo type="num" val="0"/>
        <cfvo type="num" val="0.5"/>
        <cfvo type="num" val="1"/>
        <color rgb="FFF8696B"/>
        <color rgb="FFFFEB84"/>
        <color rgb="FF63BE7B"/>
      </colorScale>
    </cfRule>
  </conditionalFormatting>
  <conditionalFormatting sqref="AK19">
    <cfRule type="colorScale" priority="76">
      <colorScale>
        <cfvo type="num" val="0"/>
        <cfvo type="num" val="0.5"/>
        <cfvo type="num" val="1"/>
        <color rgb="FFF8696B"/>
        <color rgb="FFFFEB84"/>
        <color rgb="FF63BE7B"/>
      </colorScale>
    </cfRule>
  </conditionalFormatting>
  <conditionalFormatting sqref="AK20">
    <cfRule type="colorScale" priority="72">
      <colorScale>
        <cfvo type="num" val="0"/>
        <cfvo type="num" val="0.5"/>
        <cfvo type="num" val="1"/>
        <color rgb="FFF8696B"/>
        <color rgb="FFFFEB84"/>
        <color rgb="FF63BE7B"/>
      </colorScale>
    </cfRule>
  </conditionalFormatting>
  <conditionalFormatting sqref="AK21">
    <cfRule type="colorScale" priority="216">
      <colorScale>
        <cfvo type="num" val="0"/>
        <cfvo type="num" val="0.5"/>
        <cfvo type="num" val="1"/>
        <color rgb="FFF8696B"/>
        <color rgb="FFFFEB84"/>
        <color rgb="FF63BE7B"/>
      </colorScale>
    </cfRule>
  </conditionalFormatting>
  <conditionalFormatting sqref="AK22">
    <cfRule type="colorScale" priority="224">
      <colorScale>
        <cfvo type="num" val="0"/>
        <cfvo type="num" val="0.5"/>
        <cfvo type="num" val="1"/>
        <color rgb="FFF8696B"/>
        <color rgb="FFFFEB84"/>
        <color rgb="FF63BE7B"/>
      </colorScale>
    </cfRule>
    <cfRule type="colorScale" priority="227">
      <colorScale>
        <cfvo type="num" val="0"/>
        <cfvo type="num" val="0.5"/>
        <cfvo type="num" val="1"/>
        <color rgb="FFF8696B"/>
        <color rgb="FFFFEB84"/>
        <color rgb="FF63BE7B"/>
      </colorScale>
    </cfRule>
  </conditionalFormatting>
  <conditionalFormatting sqref="AK23">
    <cfRule type="colorScale" priority="220">
      <colorScale>
        <cfvo type="num" val="0"/>
        <cfvo type="num" val="0.5"/>
        <cfvo type="num" val="1"/>
        <color rgb="FFF8696B"/>
        <color rgb="FFFFEB84"/>
        <color rgb="FF63BE7B"/>
      </colorScale>
    </cfRule>
    <cfRule type="colorScale" priority="223">
      <colorScale>
        <cfvo type="num" val="0"/>
        <cfvo type="num" val="0.5"/>
        <cfvo type="num" val="1"/>
        <color rgb="FFF8696B"/>
        <color rgb="FFFFEB84"/>
        <color rgb="FF63BE7B"/>
      </colorScale>
    </cfRule>
  </conditionalFormatting>
  <conditionalFormatting sqref="AK24">
    <cfRule type="colorScale" priority="229">
      <colorScale>
        <cfvo type="num" val="0"/>
        <cfvo type="num" val="0.5"/>
        <cfvo type="num" val="1"/>
        <color rgb="FFF8696B"/>
        <color rgb="FFFFEB84"/>
        <color rgb="FF63BE7B"/>
      </colorScale>
    </cfRule>
  </conditionalFormatting>
  <hyperlinks>
    <hyperlink ref="C1" location="Objetivos!B80" display="Objetivos!B80" xr:uid="{00000000-0004-0000-0400-000000000000}"/>
  </hyperlinks>
  <printOptions horizontalCentered="1"/>
  <pageMargins left="3.9370078740157488E-3" right="3.9370078740157488E-3" top="3.9370078740157488E-3" bottom="3.9370078740157488E-3" header="0.31496062992125984" footer="0.31496062992125984"/>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pageSetUpPr fitToPage="1"/>
  </sheetPr>
  <dimension ref="B1:AK35"/>
  <sheetViews>
    <sheetView showGridLines="0" topLeftCell="B7" zoomScale="80" zoomScaleNormal="80" zoomScaleSheetLayoutView="90" zoomScalePageLayoutView="125" workbookViewId="0">
      <pane xSplit="6" ySplit="6" topLeftCell="H13" activePane="bottomRight" state="frozen"/>
      <selection activeCell="B7" sqref="B7"/>
      <selection pane="topRight" activeCell="H7" sqref="H7"/>
      <selection pane="bottomLeft" activeCell="B13" sqref="B13"/>
      <selection pane="bottomRight" activeCell="AE13" sqref="AE13:AF13"/>
    </sheetView>
  </sheetViews>
  <sheetFormatPr baseColWidth="10" defaultColWidth="10.85546875" defaultRowHeight="15"/>
  <cols>
    <col min="1" max="1" width="2" style="4" customWidth="1"/>
    <col min="2" max="2" width="3" style="5" customWidth="1"/>
    <col min="3" max="3" width="4.42578125" style="76" hidden="1" customWidth="1"/>
    <col min="4" max="4" width="23.7109375" style="96" customWidth="1"/>
    <col min="5" max="5" width="8.85546875" style="5" customWidth="1"/>
    <col min="6" max="6" width="26.7109375" style="4" customWidth="1"/>
    <col min="7" max="7" width="10.85546875" style="26" customWidth="1"/>
    <col min="8" max="8" width="2.5703125" style="4" customWidth="1"/>
    <col min="9" max="9" width="8" style="4" customWidth="1"/>
    <col min="10" max="10" width="8.28515625" style="4" customWidth="1"/>
    <col min="11" max="11" width="7.7109375" style="4" bestFit="1" customWidth="1"/>
    <col min="12" max="12" width="6.42578125" style="4" customWidth="1"/>
    <col min="13" max="13" width="6" style="4" customWidth="1"/>
    <col min="14" max="14" width="10.85546875" style="4" customWidth="1"/>
    <col min="15" max="15" width="3.85546875" style="4" customWidth="1"/>
    <col min="16" max="16" width="1.140625" style="4" customWidth="1"/>
    <col min="17" max="17" width="10.42578125" style="4" customWidth="1"/>
    <col min="18" max="18" width="8.42578125" style="4" customWidth="1"/>
    <col min="19" max="19" width="7.7109375" style="4" bestFit="1" customWidth="1"/>
    <col min="20" max="20" width="6.85546875" style="4" customWidth="1"/>
    <col min="21" max="21" width="7.28515625" style="4" customWidth="1"/>
    <col min="22" max="22" width="10.85546875" style="4" customWidth="1"/>
    <col min="23" max="23" width="4.140625" style="4" customWidth="1"/>
    <col min="24" max="24" width="8.85546875" style="4" customWidth="1"/>
    <col min="25" max="29" width="10.85546875" style="4" customWidth="1"/>
    <col min="30" max="30" width="4.140625" style="4" customWidth="1"/>
    <col min="31" max="31" width="9" style="4" customWidth="1"/>
    <col min="32" max="36" width="10.85546875" style="4" customWidth="1"/>
    <col min="37" max="37" width="4.28515625" style="4" customWidth="1"/>
    <col min="38" max="16384" width="10.85546875" style="4"/>
  </cols>
  <sheetData>
    <row r="1" spans="2:37" ht="15.75">
      <c r="C1" s="76">
        <v>1</v>
      </c>
      <c r="D1" s="77" t="s">
        <v>53</v>
      </c>
    </row>
    <row r="2" spans="2:37" ht="15.75">
      <c r="D2" s="77" t="s">
        <v>54</v>
      </c>
    </row>
    <row r="3" spans="2:37" ht="15.75">
      <c r="D3" s="77" t="s">
        <v>55</v>
      </c>
    </row>
    <row r="4" spans="2:37" ht="15.75">
      <c r="D4" s="77" t="s">
        <v>56</v>
      </c>
    </row>
    <row r="5" spans="2:37" ht="15.75">
      <c r="D5" s="77" t="s">
        <v>57</v>
      </c>
    </row>
    <row r="6" spans="2:37" ht="21">
      <c r="D6" s="78"/>
    </row>
    <row r="7" spans="2:37" ht="18.75">
      <c r="D7" s="79" t="s">
        <v>76</v>
      </c>
      <c r="O7" s="740"/>
      <c r="W7" s="740"/>
      <c r="AD7" s="740"/>
      <c r="AK7" s="740"/>
    </row>
    <row r="8" spans="2:37" ht="19.5" thickBot="1">
      <c r="D8" s="79"/>
      <c r="O8" s="741"/>
      <c r="W8" s="741"/>
      <c r="AD8" s="741"/>
      <c r="AK8" s="741"/>
    </row>
    <row r="9" spans="2:37" ht="12" customHeight="1" thickBot="1">
      <c r="D9" s="78"/>
      <c r="O9" s="741"/>
      <c r="W9" s="741"/>
      <c r="AD9" s="741"/>
      <c r="AE9" s="776" t="s">
        <v>0</v>
      </c>
      <c r="AF9" s="776"/>
      <c r="AG9" s="776"/>
      <c r="AH9" s="776"/>
      <c r="AI9" s="776"/>
      <c r="AJ9" s="776"/>
      <c r="AK9" s="741"/>
    </row>
    <row r="10" spans="2:37" s="18" customFormat="1" ht="16.5" thickBot="1">
      <c r="B10" s="26"/>
      <c r="C10" s="76"/>
      <c r="D10" s="764" t="s">
        <v>159</v>
      </c>
      <c r="E10" s="765"/>
      <c r="F10" s="765"/>
      <c r="G10" s="766"/>
      <c r="I10" s="767" t="s">
        <v>73</v>
      </c>
      <c r="J10" s="768"/>
      <c r="K10" s="768"/>
      <c r="L10" s="768"/>
      <c r="M10" s="768"/>
      <c r="N10" s="768"/>
      <c r="O10" s="741"/>
      <c r="Q10" s="767" t="s">
        <v>74</v>
      </c>
      <c r="R10" s="768"/>
      <c r="S10" s="768"/>
      <c r="T10" s="768"/>
      <c r="U10" s="768"/>
      <c r="V10" s="768"/>
      <c r="W10" s="741"/>
      <c r="X10" s="767" t="s">
        <v>62</v>
      </c>
      <c r="Y10" s="768"/>
      <c r="Z10" s="768"/>
      <c r="AA10" s="768"/>
      <c r="AB10" s="768"/>
      <c r="AC10" s="768"/>
      <c r="AD10" s="741"/>
      <c r="AE10" s="778"/>
      <c r="AF10" s="778"/>
      <c r="AG10" s="778"/>
      <c r="AH10" s="778"/>
      <c r="AI10" s="778"/>
      <c r="AJ10" s="778"/>
      <c r="AK10" s="741"/>
    </row>
    <row r="11" spans="2:37" s="18" customFormat="1" ht="26.25" thickBot="1">
      <c r="B11" s="26"/>
      <c r="C11" s="76"/>
      <c r="D11" s="81" t="s">
        <v>18</v>
      </c>
      <c r="E11" s="82" t="s">
        <v>19</v>
      </c>
      <c r="F11" s="20" t="s">
        <v>20</v>
      </c>
      <c r="G11" s="83" t="s">
        <v>21</v>
      </c>
      <c r="I11" s="21" t="s">
        <v>63</v>
      </c>
      <c r="J11" s="19" t="s">
        <v>22</v>
      </c>
      <c r="K11" s="20" t="s">
        <v>23</v>
      </c>
      <c r="L11" s="19" t="s">
        <v>26</v>
      </c>
      <c r="M11" s="19" t="s">
        <v>160</v>
      </c>
      <c r="N11" s="24" t="s">
        <v>161</v>
      </c>
      <c r="O11" s="741"/>
      <c r="Q11" s="21" t="s">
        <v>63</v>
      </c>
      <c r="R11" s="19" t="s">
        <v>22</v>
      </c>
      <c r="S11" s="20" t="s">
        <v>23</v>
      </c>
      <c r="T11" s="19" t="s">
        <v>26</v>
      </c>
      <c r="U11" s="19" t="s">
        <v>160</v>
      </c>
      <c r="V11" s="24" t="s">
        <v>161</v>
      </c>
      <c r="W11" s="741"/>
      <c r="X11" s="21" t="s">
        <v>63</v>
      </c>
      <c r="Y11" s="19" t="s">
        <v>22</v>
      </c>
      <c r="Z11" s="20" t="s">
        <v>23</v>
      </c>
      <c r="AA11" s="19" t="s">
        <v>26</v>
      </c>
      <c r="AB11" s="19" t="s">
        <v>160</v>
      </c>
      <c r="AC11" s="24" t="s">
        <v>161</v>
      </c>
      <c r="AD11" s="741"/>
      <c r="AE11" s="82" t="s">
        <v>63</v>
      </c>
      <c r="AF11" s="19" t="s">
        <v>22</v>
      </c>
      <c r="AG11" s="20" t="s">
        <v>23</v>
      </c>
      <c r="AH11" s="19" t="s">
        <v>26</v>
      </c>
      <c r="AI11" s="19" t="s">
        <v>160</v>
      </c>
      <c r="AJ11" s="24" t="s">
        <v>161</v>
      </c>
      <c r="AK11" s="741"/>
    </row>
    <row r="12" spans="2:37" s="18" customFormat="1" ht="3" customHeight="1" thickBot="1">
      <c r="B12" s="26"/>
      <c r="C12" s="76"/>
      <c r="D12" s="84"/>
      <c r="E12" s="25"/>
      <c r="F12" s="23"/>
      <c r="G12" s="25"/>
      <c r="I12" s="26"/>
      <c r="J12" s="26"/>
      <c r="K12" s="26"/>
      <c r="L12" s="26"/>
      <c r="M12" s="26"/>
      <c r="N12" s="27"/>
      <c r="O12" s="741"/>
      <c r="Q12" s="26"/>
      <c r="R12" s="26"/>
      <c r="S12" s="26"/>
      <c r="T12" s="26"/>
      <c r="U12" s="26"/>
      <c r="V12" s="27"/>
      <c r="W12" s="741"/>
      <c r="X12" s="26"/>
      <c r="Y12" s="26"/>
      <c r="Z12" s="26"/>
      <c r="AA12" s="26"/>
      <c r="AB12" s="26"/>
      <c r="AC12" s="27"/>
      <c r="AD12" s="741"/>
      <c r="AE12" s="26"/>
      <c r="AF12" s="26"/>
      <c r="AG12" s="26"/>
      <c r="AH12" s="26"/>
      <c r="AI12" s="26"/>
      <c r="AJ12" s="27"/>
      <c r="AK12" s="741"/>
    </row>
    <row r="13" spans="2:37" s="67" customFormat="1" ht="22.5" customHeight="1">
      <c r="B13" s="33">
        <v>1</v>
      </c>
      <c r="C13" s="101"/>
      <c r="D13" s="90" t="s">
        <v>140</v>
      </c>
      <c r="E13" s="91">
        <v>1.7</v>
      </c>
      <c r="F13" s="31" t="s">
        <v>248</v>
      </c>
      <c r="G13" s="32" t="s">
        <v>35</v>
      </c>
      <c r="I13" s="562">
        <v>85</v>
      </c>
      <c r="J13" s="563">
        <v>85</v>
      </c>
      <c r="K13" s="509">
        <f t="shared" ref="K13" si="0">+I13-J13</f>
        <v>0</v>
      </c>
      <c r="L13" s="97">
        <f t="shared" ref="L13:L20" si="1">+K13/J13</f>
        <v>0</v>
      </c>
      <c r="M13" s="510">
        <f t="shared" ref="M13:M20" si="2">IF(L13&lt;-10%,0,IF(L13&lt;=-8%,0.3,IF(L13&lt;=-5%,0.5,IF(L13&lt;0%,0.8,IF(L13=0,1,IF(L13&lt;=5%,1.02,1.04))))))</f>
        <v>1</v>
      </c>
      <c r="N13" s="567">
        <f>+$E$13*M13</f>
        <v>1.7</v>
      </c>
      <c r="O13" s="741"/>
      <c r="Q13" s="562">
        <v>85</v>
      </c>
      <c r="R13" s="563">
        <v>85</v>
      </c>
      <c r="S13" s="509">
        <f t="shared" ref="S13" si="3">+Q13-R13</f>
        <v>0</v>
      </c>
      <c r="T13" s="97">
        <f t="shared" ref="T13:T16" si="4">+S13/R13</f>
        <v>0</v>
      </c>
      <c r="U13" s="510">
        <f t="shared" ref="U13:U16" si="5">IF(T13&lt;-10%,0,IF(T13&lt;=-8%,0.3,IF(T13&lt;=-5%,0.5,IF(T13&lt;0%,0.8,IF(T13=0,1,IF(T13&lt;=5%,1.02,1.04))))))</f>
        <v>1</v>
      </c>
      <c r="V13" s="567">
        <f>+$E$13*U13</f>
        <v>1.7</v>
      </c>
      <c r="W13" s="741"/>
      <c r="X13" s="562">
        <v>85</v>
      </c>
      <c r="Y13" s="563">
        <v>85</v>
      </c>
      <c r="Z13" s="509">
        <f t="shared" ref="Z13" si="6">+X13-Y13</f>
        <v>0</v>
      </c>
      <c r="AA13" s="97">
        <f t="shared" ref="AA13:AA16" si="7">+Z13/Y13</f>
        <v>0</v>
      </c>
      <c r="AB13" s="510">
        <f t="shared" ref="AB13:AB16" si="8">IF(AA13&lt;-10%,0,IF(AA13&lt;=-8%,0.3,IF(AA13&lt;=-5%,0.5,IF(AA13&lt;0%,0.8,IF(AA13=0,1,IF(AA13&lt;=5%,1.02,1.04))))))</f>
        <v>1</v>
      </c>
      <c r="AC13" s="567">
        <f>+$E$13*AB13</f>
        <v>1.7</v>
      </c>
      <c r="AD13" s="771"/>
      <c r="AE13" s="573">
        <f>SUM(I13+Q13+X13)/COUNT(I13,Q13,X13)</f>
        <v>85</v>
      </c>
      <c r="AF13" s="574">
        <f>SUM(J13+R13+Y13)/COUNT(J13,R13,Y13)</f>
        <v>85</v>
      </c>
      <c r="AG13" s="509">
        <f>+AE13-AF13</f>
        <v>0</v>
      </c>
      <c r="AH13" s="97">
        <f t="shared" ref="AH13:AH22" si="9">+AG13/AF13</f>
        <v>0</v>
      </c>
      <c r="AI13" s="510">
        <f t="shared" ref="AI13:AI22" si="10">IF(AH13&lt;-10%,0,IF(AH13&lt;=-8%,0.3,IF(AH13&lt;=-5%,0.5,IF(AH13&lt;0%,0.8,IF(AH13=0,1,IF(AH13&lt;=5%,1.02,1.04))))))</f>
        <v>1</v>
      </c>
      <c r="AJ13" s="511">
        <f>+$E$13*AI13</f>
        <v>1.7</v>
      </c>
      <c r="AK13" s="741"/>
    </row>
    <row r="14" spans="2:37" s="67" customFormat="1" ht="36">
      <c r="B14" s="33">
        <v>2</v>
      </c>
      <c r="C14" s="101"/>
      <c r="D14" s="119" t="s">
        <v>183</v>
      </c>
      <c r="E14" s="120">
        <v>1</v>
      </c>
      <c r="F14" s="31" t="s">
        <v>189</v>
      </c>
      <c r="G14" s="32" t="s">
        <v>31</v>
      </c>
      <c r="I14" s="388">
        <v>0.38</v>
      </c>
      <c r="J14" s="389">
        <v>0.38</v>
      </c>
      <c r="K14" s="279">
        <f>+J14-I14</f>
        <v>0</v>
      </c>
      <c r="L14" s="113">
        <f t="shared" si="1"/>
        <v>0</v>
      </c>
      <c r="M14" s="413">
        <f t="shared" si="2"/>
        <v>1</v>
      </c>
      <c r="N14" s="414">
        <f>+$E$14*M14</f>
        <v>1</v>
      </c>
      <c r="O14" s="741"/>
      <c r="Q14" s="388">
        <v>0.38</v>
      </c>
      <c r="R14" s="389">
        <v>0.38</v>
      </c>
      <c r="S14" s="279">
        <f>+R14-Q14</f>
        <v>0</v>
      </c>
      <c r="T14" s="113">
        <f t="shared" si="4"/>
        <v>0</v>
      </c>
      <c r="U14" s="413">
        <f t="shared" si="5"/>
        <v>1</v>
      </c>
      <c r="V14" s="414">
        <f>+$E$14*U14</f>
        <v>1</v>
      </c>
      <c r="W14" s="741"/>
      <c r="X14" s="388">
        <v>0.38</v>
      </c>
      <c r="Y14" s="389">
        <v>0.38</v>
      </c>
      <c r="Z14" s="279">
        <f>+Y14-X14</f>
        <v>0</v>
      </c>
      <c r="AA14" s="113">
        <f t="shared" si="7"/>
        <v>0</v>
      </c>
      <c r="AB14" s="413">
        <f t="shared" si="8"/>
        <v>1</v>
      </c>
      <c r="AC14" s="414">
        <f>+$E$14*AB14</f>
        <v>1</v>
      </c>
      <c r="AD14" s="771"/>
      <c r="AE14" s="575">
        <f t="shared" ref="AE14:AE22" si="11">SUM(I14+Q14+X14)/COUNT(I14,Q14,X14)</f>
        <v>0.38000000000000006</v>
      </c>
      <c r="AF14" s="576">
        <f t="shared" ref="AF14:AF22" si="12">SUM(J14+R14+Y14)/COUNT(J14,R14,Y14)</f>
        <v>0.38000000000000006</v>
      </c>
      <c r="AG14" s="279">
        <f>+AF14-AE14</f>
        <v>0</v>
      </c>
      <c r="AH14" s="113">
        <f t="shared" si="9"/>
        <v>0</v>
      </c>
      <c r="AI14" s="413">
        <f t="shared" si="10"/>
        <v>1</v>
      </c>
      <c r="AJ14" s="414">
        <f>+$E$14*AI14</f>
        <v>1</v>
      </c>
      <c r="AK14" s="741"/>
    </row>
    <row r="15" spans="2:37" s="67" customFormat="1" ht="22.5" customHeight="1">
      <c r="B15" s="33">
        <v>3</v>
      </c>
      <c r="C15" s="101"/>
      <c r="D15" s="114" t="s">
        <v>178</v>
      </c>
      <c r="E15" s="30">
        <v>0.7</v>
      </c>
      <c r="F15" s="275" t="s">
        <v>196</v>
      </c>
      <c r="G15" s="32" t="s">
        <v>31</v>
      </c>
      <c r="I15" s="388">
        <v>1</v>
      </c>
      <c r="J15" s="389">
        <v>1</v>
      </c>
      <c r="K15" s="568">
        <f>+I15-J15</f>
        <v>0</v>
      </c>
      <c r="L15" s="98">
        <f t="shared" ref="L15" si="13">+K15/J15</f>
        <v>0</v>
      </c>
      <c r="M15" s="413">
        <f t="shared" ref="M15" si="14">IF(L15&lt;-10%,0,IF(L15&lt;=-8%,0.3,IF(L15&lt;=-5%,0.5,IF(L15&lt;0%,0.8,IF(L15=0,1,IF(L15&lt;=5%,1.02,1.04))))))</f>
        <v>1</v>
      </c>
      <c r="N15" s="414">
        <f>+$E$15*M15</f>
        <v>0.7</v>
      </c>
      <c r="O15" s="741"/>
      <c r="Q15" s="388">
        <v>1</v>
      </c>
      <c r="R15" s="389">
        <v>1</v>
      </c>
      <c r="S15" s="568">
        <f>+Q15-R15</f>
        <v>0</v>
      </c>
      <c r="T15" s="98">
        <f t="shared" ref="T15" si="15">+S15/R15</f>
        <v>0</v>
      </c>
      <c r="U15" s="413">
        <f t="shared" ref="U15" si="16">IF(T15&lt;-10%,0,IF(T15&lt;=-8%,0.3,IF(T15&lt;=-5%,0.5,IF(T15&lt;0%,0.8,IF(T15=0,1,IF(T15&lt;=5%,1.02,1.04))))))</f>
        <v>1</v>
      </c>
      <c r="V15" s="414">
        <f>+$E$15*U15</f>
        <v>0.7</v>
      </c>
      <c r="W15" s="741"/>
      <c r="X15" s="388">
        <v>1</v>
      </c>
      <c r="Y15" s="389">
        <v>1</v>
      </c>
      <c r="Z15" s="568">
        <f>+X15-Y15</f>
        <v>0</v>
      </c>
      <c r="AA15" s="98">
        <f t="shared" ref="AA15" si="17">+Z15/Y15</f>
        <v>0</v>
      </c>
      <c r="AB15" s="413">
        <f t="shared" ref="AB15" si="18">IF(AA15&lt;-10%,0,IF(AA15&lt;=-8%,0.3,IF(AA15&lt;=-5%,0.5,IF(AA15&lt;0%,0.8,IF(AA15=0,1,IF(AA15&lt;=5%,1.02,1.04))))))</f>
        <v>1</v>
      </c>
      <c r="AC15" s="414">
        <f>+$E$15*AB15</f>
        <v>0.7</v>
      </c>
      <c r="AD15" s="771"/>
      <c r="AE15" s="575">
        <f t="shared" si="11"/>
        <v>1</v>
      </c>
      <c r="AF15" s="576">
        <f t="shared" si="12"/>
        <v>1</v>
      </c>
      <c r="AG15" s="568">
        <f>+AE15-AF15</f>
        <v>0</v>
      </c>
      <c r="AH15" s="98">
        <f t="shared" ref="AH15" si="19">+AG15/AF15</f>
        <v>0</v>
      </c>
      <c r="AI15" s="413">
        <f t="shared" ref="AI15" si="20">IF(AH15&lt;-10%,0,IF(AH15&lt;=-8%,0.3,IF(AH15&lt;=-5%,0.5,IF(AH15&lt;0%,0.8,IF(AH15=0,1,IF(AH15&lt;=5%,1.02,1.04))))))</f>
        <v>1</v>
      </c>
      <c r="AJ15" s="414">
        <f>+$E$15*AI15</f>
        <v>0.7</v>
      </c>
      <c r="AK15" s="741"/>
    </row>
    <row r="16" spans="2:37" s="67" customFormat="1" ht="24">
      <c r="B16" s="33">
        <v>4</v>
      </c>
      <c r="C16" s="101"/>
      <c r="D16" s="114" t="s">
        <v>190</v>
      </c>
      <c r="E16" s="30">
        <v>1</v>
      </c>
      <c r="F16" s="31" t="s">
        <v>188</v>
      </c>
      <c r="G16" s="32" t="s">
        <v>35</v>
      </c>
      <c r="I16" s="500">
        <v>4.4000000000000004</v>
      </c>
      <c r="J16" s="501">
        <v>4.4000000000000004</v>
      </c>
      <c r="K16" s="412">
        <f t="shared" ref="K16" si="21">+I16-J16</f>
        <v>0</v>
      </c>
      <c r="L16" s="98">
        <f t="shared" si="1"/>
        <v>0</v>
      </c>
      <c r="M16" s="413">
        <f t="shared" si="2"/>
        <v>1</v>
      </c>
      <c r="N16" s="414">
        <f>+$E$16*M16</f>
        <v>1</v>
      </c>
      <c r="O16" s="741"/>
      <c r="Q16" s="500">
        <v>4.4000000000000004</v>
      </c>
      <c r="R16" s="501">
        <v>4.4000000000000004</v>
      </c>
      <c r="S16" s="412">
        <f t="shared" ref="S16" si="22">+Q16-R16</f>
        <v>0</v>
      </c>
      <c r="T16" s="98">
        <f t="shared" si="4"/>
        <v>0</v>
      </c>
      <c r="U16" s="413">
        <f t="shared" si="5"/>
        <v>1</v>
      </c>
      <c r="V16" s="414">
        <f>+$E$16*U16</f>
        <v>1</v>
      </c>
      <c r="W16" s="741"/>
      <c r="X16" s="500">
        <v>4.4000000000000004</v>
      </c>
      <c r="Y16" s="501">
        <v>4.4000000000000004</v>
      </c>
      <c r="Z16" s="412">
        <f t="shared" ref="Z16" si="23">+X16-Y16</f>
        <v>0</v>
      </c>
      <c r="AA16" s="98">
        <f t="shared" si="7"/>
        <v>0</v>
      </c>
      <c r="AB16" s="413">
        <f t="shared" si="8"/>
        <v>1</v>
      </c>
      <c r="AC16" s="414">
        <f>+$E$16*AB16</f>
        <v>1</v>
      </c>
      <c r="AD16" s="771"/>
      <c r="AE16" s="577">
        <f t="shared" si="11"/>
        <v>4.4000000000000004</v>
      </c>
      <c r="AF16" s="578">
        <f t="shared" si="12"/>
        <v>4.4000000000000004</v>
      </c>
      <c r="AG16" s="412">
        <f t="shared" ref="AG16" si="24">+AE16-AF16</f>
        <v>0</v>
      </c>
      <c r="AH16" s="98">
        <f t="shared" si="9"/>
        <v>0</v>
      </c>
      <c r="AI16" s="413">
        <f t="shared" si="10"/>
        <v>1</v>
      </c>
      <c r="AJ16" s="414">
        <f>+$E$16*AI16</f>
        <v>1</v>
      </c>
      <c r="AK16" s="741"/>
    </row>
    <row r="17" spans="2:37" s="67" customFormat="1" ht="24">
      <c r="B17" s="33">
        <v>5</v>
      </c>
      <c r="C17" s="101"/>
      <c r="D17" s="54" t="s">
        <v>240</v>
      </c>
      <c r="E17" s="55">
        <v>1.8</v>
      </c>
      <c r="F17" s="31" t="s">
        <v>188</v>
      </c>
      <c r="G17" s="32" t="s">
        <v>35</v>
      </c>
      <c r="H17" s="112"/>
      <c r="I17" s="500">
        <v>4.3</v>
      </c>
      <c r="J17" s="501">
        <v>4.3</v>
      </c>
      <c r="K17" s="412">
        <f>+I17-J17</f>
        <v>0</v>
      </c>
      <c r="L17" s="98">
        <f>+K17/J17</f>
        <v>0</v>
      </c>
      <c r="M17" s="413">
        <f>IF(L17&lt;-10%,0,IF(L17&lt;=-8%,0.3,IF(L17&lt;=-5%,0.5,IF(L17&lt;0%,0.8,IF(L17=0,1,IF(L17&lt;=5%,1.02,1.04))))))</f>
        <v>1</v>
      </c>
      <c r="N17" s="414">
        <f>+$E$17*M17</f>
        <v>1.8</v>
      </c>
      <c r="O17" s="741"/>
      <c r="Q17" s="500">
        <v>4.3</v>
      </c>
      <c r="R17" s="501">
        <v>4.3</v>
      </c>
      <c r="S17" s="412">
        <f>+Q17-R17</f>
        <v>0</v>
      </c>
      <c r="T17" s="98">
        <f>+S17/R17</f>
        <v>0</v>
      </c>
      <c r="U17" s="413">
        <f>IF(T17&lt;-10%,0,IF(T17&lt;=-8%,0.3,IF(T17&lt;=-5%,0.5,IF(T17&lt;0%,0.8,IF(T17=0,1,IF(T17&lt;=5%,1.02,1.04))))))</f>
        <v>1</v>
      </c>
      <c r="V17" s="414">
        <f>+$E$17*U17</f>
        <v>1.8</v>
      </c>
      <c r="W17" s="741"/>
      <c r="X17" s="500">
        <v>4.3</v>
      </c>
      <c r="Y17" s="501">
        <v>4.3</v>
      </c>
      <c r="Z17" s="412">
        <f>+X17-Y17</f>
        <v>0</v>
      </c>
      <c r="AA17" s="98">
        <f>+Z17/Y17</f>
        <v>0</v>
      </c>
      <c r="AB17" s="413">
        <f>IF(AA17&lt;-10%,0,IF(AA17&lt;=-8%,0.3,IF(AA17&lt;=-5%,0.5,IF(AA17&lt;0%,0.8,IF(AA17=0,1,IF(AA17&lt;=5%,1.02,1.04))))))</f>
        <v>1</v>
      </c>
      <c r="AC17" s="414">
        <f>+$E$17*AB17</f>
        <v>1.8</v>
      </c>
      <c r="AD17" s="771"/>
      <c r="AE17" s="577">
        <f t="shared" si="11"/>
        <v>4.3</v>
      </c>
      <c r="AF17" s="578">
        <f t="shared" si="12"/>
        <v>4.3</v>
      </c>
      <c r="AG17" s="412">
        <f>+AE17-AF17</f>
        <v>0</v>
      </c>
      <c r="AH17" s="98">
        <f>+AG17/AF17</f>
        <v>0</v>
      </c>
      <c r="AI17" s="413">
        <f>IF(AH17&lt;-10%,0,IF(AH17&lt;=-8%,0.3,IF(AH17&lt;=-5%,0.5,IF(AH17&lt;0%,0.8,IF(AH17=0,1,IF(AH17&lt;=5%,1.02,1.04))))))</f>
        <v>1</v>
      </c>
      <c r="AJ17" s="414">
        <f>+$E$17*AI17</f>
        <v>1.8</v>
      </c>
      <c r="AK17" s="741"/>
    </row>
    <row r="18" spans="2:37" s="67" customFormat="1" ht="24.6" customHeight="1">
      <c r="B18" s="33">
        <v>6</v>
      </c>
      <c r="C18" s="101"/>
      <c r="D18" s="40" t="s">
        <v>66</v>
      </c>
      <c r="E18" s="41">
        <v>1</v>
      </c>
      <c r="F18" s="56" t="s">
        <v>249</v>
      </c>
      <c r="G18" s="115" t="s">
        <v>31</v>
      </c>
      <c r="I18" s="388">
        <v>1</v>
      </c>
      <c r="J18" s="389">
        <v>0.95</v>
      </c>
      <c r="K18" s="569">
        <f t="shared" ref="K18:K19" si="25">+I18-J18</f>
        <v>5.0000000000000044E-2</v>
      </c>
      <c r="L18" s="276">
        <f t="shared" si="1"/>
        <v>5.2631578947368474E-2</v>
      </c>
      <c r="M18" s="570">
        <f t="shared" si="2"/>
        <v>1.04</v>
      </c>
      <c r="N18" s="571">
        <f>+$E$18*M18</f>
        <v>1.04</v>
      </c>
      <c r="O18" s="741"/>
      <c r="Q18" s="565">
        <v>1</v>
      </c>
      <c r="R18" s="566">
        <v>0.95</v>
      </c>
      <c r="S18" s="569">
        <f t="shared" ref="S18:S19" si="26">+Q18-R18</f>
        <v>5.0000000000000044E-2</v>
      </c>
      <c r="T18" s="276">
        <f t="shared" ref="T18:T20" si="27">+S18/R18</f>
        <v>5.2631578947368474E-2</v>
      </c>
      <c r="U18" s="570">
        <f t="shared" ref="U18:U20" si="28">IF(T18&lt;-10%,0,IF(T18&lt;=-8%,0.3,IF(T18&lt;=-5%,0.5,IF(T18&lt;0%,0.8,IF(T18=0,1,IF(T18&lt;=5%,1.02,1.04))))))</f>
        <v>1.04</v>
      </c>
      <c r="V18" s="414">
        <f>+$E$18*U18</f>
        <v>1.04</v>
      </c>
      <c r="W18" s="741"/>
      <c r="X18" s="565">
        <v>1</v>
      </c>
      <c r="Y18" s="566">
        <v>0.95</v>
      </c>
      <c r="Z18" s="569">
        <f t="shared" ref="Z18:Z19" si="29">+X18-Y18</f>
        <v>5.0000000000000044E-2</v>
      </c>
      <c r="AA18" s="276">
        <f t="shared" ref="AA18:AA20" si="30">+Z18/Y18</f>
        <v>5.2631578947368474E-2</v>
      </c>
      <c r="AB18" s="570">
        <f t="shared" ref="AB18:AB20" si="31">IF(AA18&lt;-10%,0,IF(AA18&lt;=-8%,0.3,IF(AA18&lt;=-5%,0.5,IF(AA18&lt;0%,0.8,IF(AA18=0,1,IF(AA18&lt;=5%,1.02,1.04))))))</f>
        <v>1.04</v>
      </c>
      <c r="AC18" s="414">
        <f>+$E$18*AB18</f>
        <v>1.04</v>
      </c>
      <c r="AD18" s="771"/>
      <c r="AE18" s="575">
        <f t="shared" si="11"/>
        <v>1</v>
      </c>
      <c r="AF18" s="576">
        <f t="shared" si="12"/>
        <v>0.94999999999999984</v>
      </c>
      <c r="AG18" s="569">
        <f t="shared" ref="AG18:AG22" si="32">+AE18-AF18</f>
        <v>5.0000000000000155E-2</v>
      </c>
      <c r="AH18" s="276">
        <f t="shared" si="9"/>
        <v>5.2631578947368592E-2</v>
      </c>
      <c r="AI18" s="570">
        <f t="shared" si="10"/>
        <v>1.04</v>
      </c>
      <c r="AJ18" s="571">
        <f>+$E$18*AI18</f>
        <v>1.04</v>
      </c>
      <c r="AK18" s="741"/>
    </row>
    <row r="19" spans="2:37" s="67" customFormat="1" ht="24.6" customHeight="1">
      <c r="B19" s="33">
        <v>7</v>
      </c>
      <c r="C19" s="101"/>
      <c r="D19" s="271" t="s">
        <v>175</v>
      </c>
      <c r="E19" s="272">
        <v>1</v>
      </c>
      <c r="F19" s="269" t="s">
        <v>250</v>
      </c>
      <c r="G19" s="270" t="s">
        <v>35</v>
      </c>
      <c r="I19" s="500">
        <v>95</v>
      </c>
      <c r="J19" s="501">
        <v>95</v>
      </c>
      <c r="K19" s="412">
        <f t="shared" si="25"/>
        <v>0</v>
      </c>
      <c r="L19" s="98">
        <f t="shared" ref="L19" si="33">+K19/J19</f>
        <v>0</v>
      </c>
      <c r="M19" s="413">
        <f t="shared" ref="M19" si="34">IF(L19&lt;-10%,0,IF(L19&lt;=-8%,0.3,IF(L19&lt;=-5%,0.5,IF(L19&lt;0%,0.8,IF(L19=0,1,IF(L19&lt;=5%,1.02,1.04))))))</f>
        <v>1</v>
      </c>
      <c r="N19" s="414">
        <f>+$E$19*M19</f>
        <v>1</v>
      </c>
      <c r="O19" s="741"/>
      <c r="Q19" s="500">
        <v>95</v>
      </c>
      <c r="R19" s="501">
        <v>95</v>
      </c>
      <c r="S19" s="412">
        <f t="shared" si="26"/>
        <v>0</v>
      </c>
      <c r="T19" s="98">
        <f t="shared" si="27"/>
        <v>0</v>
      </c>
      <c r="U19" s="413">
        <f t="shared" si="28"/>
        <v>1</v>
      </c>
      <c r="V19" s="567">
        <f>+$E$19*U19</f>
        <v>1</v>
      </c>
      <c r="W19" s="741"/>
      <c r="X19" s="500">
        <v>95</v>
      </c>
      <c r="Y19" s="501">
        <v>95</v>
      </c>
      <c r="Z19" s="412">
        <f t="shared" si="29"/>
        <v>0</v>
      </c>
      <c r="AA19" s="98">
        <f t="shared" si="30"/>
        <v>0</v>
      </c>
      <c r="AB19" s="413">
        <f t="shared" si="31"/>
        <v>1</v>
      </c>
      <c r="AC19" s="567">
        <f>+$E$19*AB19</f>
        <v>1</v>
      </c>
      <c r="AD19" s="771"/>
      <c r="AE19" s="577">
        <f t="shared" si="11"/>
        <v>95</v>
      </c>
      <c r="AF19" s="578">
        <f t="shared" si="12"/>
        <v>95</v>
      </c>
      <c r="AG19" s="412">
        <f>+AE19-AF19</f>
        <v>0</v>
      </c>
      <c r="AH19" s="98">
        <f t="shared" ref="AH19" si="35">+AG19/AF19</f>
        <v>0</v>
      </c>
      <c r="AI19" s="413">
        <f t="shared" ref="AI19" si="36">IF(AH19&lt;-10%,0,IF(AH19&lt;=-8%,0.3,IF(AH19&lt;=-5%,0.5,IF(AH19&lt;0%,0.8,IF(AH19=0,1,IF(AH19&lt;=5%,1.02,1.04))))))</f>
        <v>1</v>
      </c>
      <c r="AJ19" s="414">
        <f>+$E$19*AI19</f>
        <v>1</v>
      </c>
      <c r="AK19" s="741"/>
    </row>
    <row r="20" spans="2:37" s="67" customFormat="1" ht="32.25" customHeight="1">
      <c r="B20" s="33">
        <v>8</v>
      </c>
      <c r="C20" s="101"/>
      <c r="D20" s="40" t="s">
        <v>136</v>
      </c>
      <c r="E20" s="41">
        <v>0.6</v>
      </c>
      <c r="F20" s="93" t="s">
        <v>153</v>
      </c>
      <c r="G20" s="32" t="s">
        <v>35</v>
      </c>
      <c r="I20" s="500">
        <v>76</v>
      </c>
      <c r="J20" s="501">
        <v>76</v>
      </c>
      <c r="K20" s="412">
        <f>+I20-J20</f>
        <v>0</v>
      </c>
      <c r="L20" s="98">
        <f t="shared" si="1"/>
        <v>0</v>
      </c>
      <c r="M20" s="413">
        <f t="shared" si="2"/>
        <v>1</v>
      </c>
      <c r="N20" s="414">
        <f>+$E$20*M20</f>
        <v>0.6</v>
      </c>
      <c r="O20" s="741"/>
      <c r="Q20" s="500">
        <v>76</v>
      </c>
      <c r="R20" s="501">
        <v>76</v>
      </c>
      <c r="S20" s="412">
        <f>+Q20-R20</f>
        <v>0</v>
      </c>
      <c r="T20" s="98">
        <f t="shared" si="27"/>
        <v>0</v>
      </c>
      <c r="U20" s="413">
        <f t="shared" si="28"/>
        <v>1</v>
      </c>
      <c r="V20" s="414">
        <f>+$E$20*U20</f>
        <v>0.6</v>
      </c>
      <c r="W20" s="741"/>
      <c r="X20" s="500">
        <v>76</v>
      </c>
      <c r="Y20" s="501">
        <v>76</v>
      </c>
      <c r="Z20" s="412">
        <f>+X20-Y20</f>
        <v>0</v>
      </c>
      <c r="AA20" s="98">
        <f t="shared" si="30"/>
        <v>0</v>
      </c>
      <c r="AB20" s="413">
        <f t="shared" si="31"/>
        <v>1</v>
      </c>
      <c r="AC20" s="414">
        <f>+$E$20*AB20</f>
        <v>0.6</v>
      </c>
      <c r="AD20" s="771"/>
      <c r="AE20" s="577">
        <f t="shared" si="11"/>
        <v>76</v>
      </c>
      <c r="AF20" s="578">
        <f t="shared" si="12"/>
        <v>76</v>
      </c>
      <c r="AG20" s="412">
        <f>+AE20-AF20</f>
        <v>0</v>
      </c>
      <c r="AH20" s="98">
        <f t="shared" si="9"/>
        <v>0</v>
      </c>
      <c r="AI20" s="413">
        <f t="shared" si="10"/>
        <v>1</v>
      </c>
      <c r="AJ20" s="414">
        <f>+$E$20*AI20</f>
        <v>0.6</v>
      </c>
      <c r="AK20" s="741"/>
    </row>
    <row r="21" spans="2:37" s="67" customFormat="1" ht="62.25" customHeight="1">
      <c r="B21" s="33">
        <v>9</v>
      </c>
      <c r="C21" s="101"/>
      <c r="D21" s="40" t="s">
        <v>137</v>
      </c>
      <c r="E21" s="41">
        <v>0.6</v>
      </c>
      <c r="F21" s="59" t="s">
        <v>155</v>
      </c>
      <c r="G21" s="32" t="s">
        <v>35</v>
      </c>
      <c r="I21" s="500">
        <v>80</v>
      </c>
      <c r="J21" s="501">
        <v>80</v>
      </c>
      <c r="K21" s="412">
        <f>+I21-J21</f>
        <v>0</v>
      </c>
      <c r="L21" s="98">
        <f>+K21/J21</f>
        <v>0</v>
      </c>
      <c r="M21" s="413">
        <f>IF(L21&lt;-10%,0,IF(L21&lt;=-8%,0.3,IF(L21&lt;=-5%,0.5,IF(L21&lt;0%,0.8,IF(L21=0,1,IF(L21&lt;=5%,1.02,1.04))))))</f>
        <v>1</v>
      </c>
      <c r="N21" s="414">
        <f>+$E$21*M21</f>
        <v>0.6</v>
      </c>
      <c r="O21" s="741"/>
      <c r="Q21" s="500">
        <v>80</v>
      </c>
      <c r="R21" s="501">
        <v>80</v>
      </c>
      <c r="S21" s="412">
        <f>+Q21-R21</f>
        <v>0</v>
      </c>
      <c r="T21" s="98">
        <f>+S21/R21</f>
        <v>0</v>
      </c>
      <c r="U21" s="413">
        <f>IF(T21&lt;-10%,0,IF(T21&lt;=-8%,0.3,IF(T21&lt;=-5%,0.5,IF(T21&lt;0%,0.8,IF(T21=0,1,IF(T21&lt;=5%,1.02,1.04))))))</f>
        <v>1</v>
      </c>
      <c r="V21" s="414">
        <f>+$E$21*U21</f>
        <v>0.6</v>
      </c>
      <c r="W21" s="741"/>
      <c r="X21" s="500">
        <v>80</v>
      </c>
      <c r="Y21" s="501">
        <v>80</v>
      </c>
      <c r="Z21" s="412">
        <f>+X21-Y21</f>
        <v>0</v>
      </c>
      <c r="AA21" s="98">
        <f>+Z21/Y21</f>
        <v>0</v>
      </c>
      <c r="AB21" s="413">
        <f>IF(AA21&lt;-10%,0,IF(AA21&lt;=-8%,0.3,IF(AA21&lt;=-5%,0.5,IF(AA21&lt;0%,0.8,IF(AA21=0,1,IF(AA21&lt;=5%,1.02,1.04))))))</f>
        <v>1</v>
      </c>
      <c r="AC21" s="414">
        <f>+$E$21*AB21</f>
        <v>0.6</v>
      </c>
      <c r="AD21" s="771"/>
      <c r="AE21" s="577">
        <f t="shared" si="11"/>
        <v>80</v>
      </c>
      <c r="AF21" s="578">
        <f t="shared" si="12"/>
        <v>80</v>
      </c>
      <c r="AG21" s="412">
        <f>+AE21-AF21</f>
        <v>0</v>
      </c>
      <c r="AH21" s="98">
        <f>+AG21/AF21</f>
        <v>0</v>
      </c>
      <c r="AI21" s="413">
        <f>IF(AH21&lt;-10%,0,IF(AH21&lt;=-8%,0.3,IF(AH21&lt;=-5%,0.5,IF(AH21&lt;0%,0.8,IF(AH21=0,1,IF(AH21&lt;=5%,1.02,1.04))))))</f>
        <v>1</v>
      </c>
      <c r="AJ21" s="414">
        <f>+$E$21*AI21</f>
        <v>0.6</v>
      </c>
      <c r="AK21" s="741"/>
    </row>
    <row r="22" spans="2:37" s="67" customFormat="1" ht="60.75" thickBot="1">
      <c r="B22" s="33">
        <v>10</v>
      </c>
      <c r="C22" s="101"/>
      <c r="D22" s="54" t="s">
        <v>142</v>
      </c>
      <c r="E22" s="55">
        <v>0.6</v>
      </c>
      <c r="F22" s="60" t="s">
        <v>156</v>
      </c>
      <c r="G22" s="32" t="s">
        <v>35</v>
      </c>
      <c r="I22" s="404">
        <v>75</v>
      </c>
      <c r="J22" s="405">
        <v>75</v>
      </c>
      <c r="K22" s="415">
        <f t="shared" ref="K22" si="37">+I22-J22</f>
        <v>0</v>
      </c>
      <c r="L22" s="99">
        <f t="shared" ref="L22" si="38">+K22/J22</f>
        <v>0</v>
      </c>
      <c r="M22" s="416">
        <f t="shared" ref="M22" si="39">IF(L22&lt;-10%,0,IF(L22&lt;=-8%,0.3,IF(L22&lt;=-5%,0.5,IF(L22&lt;0%,0.8,IF(L22=0,1,IF(L22&lt;=5%,1.02,1.04))))))</f>
        <v>1</v>
      </c>
      <c r="N22" s="417">
        <f>+$E$22*M22</f>
        <v>0.6</v>
      </c>
      <c r="O22" s="741"/>
      <c r="Q22" s="404">
        <v>75</v>
      </c>
      <c r="R22" s="405">
        <v>75</v>
      </c>
      <c r="S22" s="415">
        <f t="shared" ref="S22" si="40">+Q22-R22</f>
        <v>0</v>
      </c>
      <c r="T22" s="99">
        <f t="shared" ref="T22" si="41">+S22/R22</f>
        <v>0</v>
      </c>
      <c r="U22" s="416">
        <f t="shared" ref="U22" si="42">IF(T22&lt;-10%,0,IF(T22&lt;=-8%,0.3,IF(T22&lt;=-5%,0.5,IF(T22&lt;0%,0.8,IF(T22=0,1,IF(T22&lt;=5%,1.02,1.04))))))</f>
        <v>1</v>
      </c>
      <c r="V22" s="417">
        <f>+$E$22*U22</f>
        <v>0.6</v>
      </c>
      <c r="W22" s="741"/>
      <c r="X22" s="404">
        <v>75</v>
      </c>
      <c r="Y22" s="405">
        <v>75</v>
      </c>
      <c r="Z22" s="415">
        <f t="shared" ref="Z22" si="43">+X22-Y22</f>
        <v>0</v>
      </c>
      <c r="AA22" s="99">
        <f t="shared" ref="AA22" si="44">+Z22/Y22</f>
        <v>0</v>
      </c>
      <c r="AB22" s="416">
        <f t="shared" ref="AB22" si="45">IF(AA22&lt;-10%,0,IF(AA22&lt;=-8%,0.3,IF(AA22&lt;=-5%,0.5,IF(AA22&lt;0%,0.8,IF(AA22=0,1,IF(AA22&lt;=5%,1.02,1.04))))))</f>
        <v>1</v>
      </c>
      <c r="AC22" s="417">
        <f>+$E$22*AB22</f>
        <v>0.6</v>
      </c>
      <c r="AD22" s="771"/>
      <c r="AE22" s="579">
        <f t="shared" si="11"/>
        <v>75</v>
      </c>
      <c r="AF22" s="580">
        <f t="shared" si="12"/>
        <v>75</v>
      </c>
      <c r="AG22" s="415">
        <f t="shared" si="32"/>
        <v>0</v>
      </c>
      <c r="AH22" s="99">
        <f t="shared" si="9"/>
        <v>0</v>
      </c>
      <c r="AI22" s="416">
        <f t="shared" si="10"/>
        <v>1</v>
      </c>
      <c r="AJ22" s="417">
        <f>+$E$22*AI22</f>
        <v>0.6</v>
      </c>
      <c r="AK22" s="741"/>
    </row>
    <row r="23" spans="2:37" s="201" customFormat="1" ht="15.75" thickBot="1">
      <c r="B23" s="226"/>
      <c r="C23" s="76"/>
      <c r="D23" s="197"/>
      <c r="E23" s="198">
        <f>SUM(E13:E22)</f>
        <v>9.9999999999999982</v>
      </c>
      <c r="F23" s="199" t="s">
        <v>157</v>
      </c>
      <c r="G23" s="200"/>
      <c r="I23" s="206" t="s">
        <v>158</v>
      </c>
      <c r="J23" s="227"/>
      <c r="K23" s="543"/>
      <c r="L23" s="544">
        <f>+N23/$E$23</f>
        <v>1.004</v>
      </c>
      <c r="M23" s="572">
        <f>+SUM(M13:M22)</f>
        <v>10.039999999999999</v>
      </c>
      <c r="N23" s="545">
        <f>+SUM(N13:N22)</f>
        <v>10.039999999999999</v>
      </c>
      <c r="O23" s="742"/>
      <c r="Q23" s="206" t="s">
        <v>158</v>
      </c>
      <c r="R23" s="227"/>
      <c r="S23" s="543"/>
      <c r="T23" s="544">
        <f>+V23/$E$23</f>
        <v>1.004</v>
      </c>
      <c r="U23" s="572">
        <f>+SUM(U13:U22)</f>
        <v>10.039999999999999</v>
      </c>
      <c r="V23" s="545">
        <f>+SUM(V13:V22)</f>
        <v>10.039999999999999</v>
      </c>
      <c r="W23" s="742"/>
      <c r="X23" s="206" t="s">
        <v>158</v>
      </c>
      <c r="Y23" s="227"/>
      <c r="Z23" s="543"/>
      <c r="AA23" s="544">
        <f>+AC23/$E$23</f>
        <v>1.004</v>
      </c>
      <c r="AB23" s="572">
        <f>+SUM(AB13:AB22)</f>
        <v>10.039999999999999</v>
      </c>
      <c r="AC23" s="545">
        <f>+SUM(AC13:AC22)</f>
        <v>10.039999999999999</v>
      </c>
      <c r="AD23" s="779"/>
      <c r="AE23" s="548" t="s">
        <v>158</v>
      </c>
      <c r="AF23" s="543"/>
      <c r="AG23" s="543"/>
      <c r="AH23" s="544">
        <f>AJ23/E23</f>
        <v>1.004</v>
      </c>
      <c r="AI23" s="581">
        <f>SUM(AI13:AI22)</f>
        <v>10.039999999999999</v>
      </c>
      <c r="AJ23" s="545">
        <f>+SUM(AJ13:AJ22)</f>
        <v>10.039999999999999</v>
      </c>
      <c r="AK23" s="770"/>
    </row>
    <row r="24" spans="2:37" s="18" customFormat="1" ht="15.75" thickBot="1">
      <c r="B24" s="26"/>
      <c r="C24" s="76"/>
      <c r="D24" s="95"/>
      <c r="E24" s="43"/>
      <c r="F24" s="42"/>
      <c r="G24" s="44"/>
      <c r="AE24" s="547"/>
      <c r="AF24" s="547"/>
      <c r="AG24" s="547"/>
      <c r="AH24" s="547"/>
      <c r="AI24" s="547"/>
      <c r="AJ24" s="547"/>
    </row>
    <row r="25" spans="2:37" s="18" customFormat="1" ht="15.75" thickBot="1">
      <c r="B25" s="26"/>
      <c r="C25" s="76"/>
      <c r="D25" s="242" t="s">
        <v>127</v>
      </c>
      <c r="E25" s="5"/>
      <c r="F25" s="4"/>
      <c r="G25" s="26"/>
      <c r="I25" s="696" t="s">
        <v>112</v>
      </c>
      <c r="J25" s="697"/>
      <c r="K25" s="697"/>
      <c r="L25" s="697"/>
      <c r="M25" s="697"/>
      <c r="N25" s="698"/>
      <c r="Q25" s="696" t="s">
        <v>118</v>
      </c>
      <c r="R25" s="697"/>
      <c r="S25" s="697"/>
      <c r="T25" s="697"/>
      <c r="U25" s="697"/>
      <c r="V25" s="698"/>
      <c r="X25" s="696" t="s">
        <v>119</v>
      </c>
      <c r="Y25" s="697"/>
      <c r="Z25" s="697"/>
      <c r="AA25" s="697"/>
      <c r="AB25" s="697"/>
      <c r="AC25" s="698"/>
      <c r="AE25" s="696" t="s">
        <v>120</v>
      </c>
      <c r="AF25" s="697"/>
      <c r="AG25" s="697"/>
      <c r="AH25" s="697"/>
      <c r="AI25" s="697"/>
      <c r="AJ25" s="698"/>
    </row>
    <row r="26" spans="2:37" s="18" customFormat="1" ht="18.600000000000001" customHeight="1" thickBot="1">
      <c r="B26" s="26"/>
      <c r="C26" s="76"/>
      <c r="D26" s="762" t="s">
        <v>126</v>
      </c>
      <c r="E26" s="762"/>
      <c r="F26" s="762" t="s">
        <v>128</v>
      </c>
      <c r="G26" s="762"/>
      <c r="I26" s="235"/>
      <c r="J26" s="18" t="s">
        <v>113</v>
      </c>
      <c r="K26" s="527">
        <f>$E$23</f>
        <v>9.9999999999999982</v>
      </c>
      <c r="L26" s="96" t="s">
        <v>114</v>
      </c>
      <c r="N26" s="236"/>
      <c r="Q26" s="235"/>
      <c r="R26" s="18" t="s">
        <v>113</v>
      </c>
      <c r="S26" s="527">
        <f>$E$23</f>
        <v>9.9999999999999982</v>
      </c>
      <c r="T26" s="96" t="s">
        <v>114</v>
      </c>
      <c r="V26" s="236"/>
      <c r="X26" s="235"/>
      <c r="Y26" s="18" t="s">
        <v>113</v>
      </c>
      <c r="Z26" s="527">
        <f>$E$23</f>
        <v>9.9999999999999982</v>
      </c>
      <c r="AA26" s="96" t="s">
        <v>114</v>
      </c>
      <c r="AC26" s="236"/>
      <c r="AE26" s="235"/>
      <c r="AF26" s="18" t="s">
        <v>113</v>
      </c>
      <c r="AG26" s="527">
        <f>$E$23</f>
        <v>9.9999999999999982</v>
      </c>
      <c r="AH26" s="96" t="s">
        <v>114</v>
      </c>
      <c r="AJ26" s="236"/>
    </row>
    <row r="27" spans="2:37" s="18" customFormat="1" ht="15.75" thickBot="1">
      <c r="B27" s="26"/>
      <c r="C27" s="76"/>
      <c r="D27" s="759" t="s">
        <v>122</v>
      </c>
      <c r="E27" s="759"/>
      <c r="F27" s="759" t="s">
        <v>123</v>
      </c>
      <c r="G27" s="759"/>
      <c r="I27" s="235"/>
      <c r="K27" s="33"/>
      <c r="L27" s="26"/>
      <c r="N27" s="236"/>
      <c r="Q27" s="235"/>
      <c r="S27" s="33"/>
      <c r="T27" s="26"/>
      <c r="V27" s="236"/>
      <c r="X27" s="235"/>
      <c r="Z27" s="33"/>
      <c r="AA27" s="26"/>
      <c r="AC27" s="236"/>
      <c r="AE27" s="235"/>
      <c r="AG27" s="33"/>
      <c r="AH27" s="26"/>
      <c r="AJ27" s="236"/>
    </row>
    <row r="28" spans="2:37" ht="15" customHeight="1" thickBot="1">
      <c r="D28" s="759" t="s">
        <v>130</v>
      </c>
      <c r="E28" s="759"/>
      <c r="F28" s="759" t="s">
        <v>124</v>
      </c>
      <c r="G28" s="759"/>
      <c r="I28" s="235"/>
      <c r="J28" s="18" t="s">
        <v>115</v>
      </c>
      <c r="K28" s="528">
        <f>N23</f>
        <v>10.039999999999999</v>
      </c>
      <c r="L28" s="26"/>
      <c r="M28" s="18"/>
      <c r="N28" s="236"/>
      <c r="Q28" s="235"/>
      <c r="R28" s="18" t="s">
        <v>115</v>
      </c>
      <c r="S28" s="528">
        <f>V23</f>
        <v>10.039999999999999</v>
      </c>
      <c r="T28" s="26"/>
      <c r="U28" s="18"/>
      <c r="V28" s="236"/>
      <c r="X28" s="235"/>
      <c r="Y28" s="18" t="s">
        <v>115</v>
      </c>
      <c r="Z28" s="528">
        <f>AC23</f>
        <v>10.039999999999999</v>
      </c>
      <c r="AA28" s="26"/>
      <c r="AB28" s="18"/>
      <c r="AC28" s="236"/>
      <c r="AE28" s="235"/>
      <c r="AF28" s="18" t="s">
        <v>115</v>
      </c>
      <c r="AG28" s="528">
        <f>AJ23</f>
        <v>10.039999999999999</v>
      </c>
      <c r="AH28" s="26"/>
      <c r="AI28" s="18"/>
      <c r="AJ28" s="236"/>
    </row>
    <row r="29" spans="2:37" ht="15.75" thickBot="1">
      <c r="D29" s="759" t="s">
        <v>129</v>
      </c>
      <c r="E29" s="759"/>
      <c r="F29" s="760" t="s">
        <v>125</v>
      </c>
      <c r="G29" s="761"/>
      <c r="I29" s="237"/>
      <c r="K29" s="33"/>
      <c r="L29" s="26"/>
      <c r="N29" s="238"/>
      <c r="Q29" s="237"/>
      <c r="S29" s="33"/>
      <c r="T29" s="26"/>
      <c r="V29" s="238"/>
      <c r="X29" s="237"/>
      <c r="Z29" s="33"/>
      <c r="AA29" s="26"/>
      <c r="AC29" s="238"/>
      <c r="AE29" s="237"/>
      <c r="AG29" s="33"/>
      <c r="AH29" s="26"/>
      <c r="AJ29" s="238"/>
    </row>
    <row r="30" spans="2:37" ht="18.600000000000001" customHeight="1" thickBot="1">
      <c r="D30" s="243" t="s">
        <v>132</v>
      </c>
      <c r="E30" s="244"/>
      <c r="F30" s="245"/>
      <c r="G30" s="245"/>
      <c r="I30" s="699" t="s">
        <v>108</v>
      </c>
      <c r="J30" s="700"/>
      <c r="K30" s="247">
        <v>15000</v>
      </c>
      <c r="L30" s="96" t="s">
        <v>239</v>
      </c>
      <c r="N30" s="238"/>
      <c r="Q30" s="699" t="s">
        <v>108</v>
      </c>
      <c r="R30" s="700"/>
      <c r="S30" s="247">
        <v>15000</v>
      </c>
      <c r="T30" s="96" t="s">
        <v>239</v>
      </c>
      <c r="V30" s="238"/>
      <c r="X30" s="699" t="s">
        <v>108</v>
      </c>
      <c r="Y30" s="700"/>
      <c r="Z30" s="247">
        <v>15000</v>
      </c>
      <c r="AA30" s="96" t="s">
        <v>239</v>
      </c>
      <c r="AC30" s="238"/>
      <c r="AE30" s="699" t="s">
        <v>108</v>
      </c>
      <c r="AF30" s="700"/>
      <c r="AG30" s="247">
        <v>15000</v>
      </c>
      <c r="AH30" s="96" t="s">
        <v>239</v>
      </c>
      <c r="AJ30" s="238"/>
    </row>
    <row r="31" spans="2:37" ht="15.75" thickBot="1">
      <c r="D31" s="763"/>
      <c r="E31" s="763"/>
      <c r="F31" s="763"/>
      <c r="G31" s="763"/>
      <c r="I31" s="237"/>
      <c r="K31" s="33"/>
      <c r="L31" s="26"/>
      <c r="N31" s="238"/>
      <c r="Q31" s="237"/>
      <c r="S31" s="33"/>
      <c r="T31" s="26"/>
      <c r="V31" s="238"/>
      <c r="X31" s="237"/>
      <c r="Z31" s="33"/>
      <c r="AA31" s="26"/>
      <c r="AC31" s="238"/>
      <c r="AE31" s="237"/>
      <c r="AG31" s="33"/>
      <c r="AH31" s="26"/>
      <c r="AJ31" s="238"/>
    </row>
    <row r="32" spans="2:37" ht="16.5" thickBot="1">
      <c r="D32" s="4"/>
      <c r="E32" s="232"/>
      <c r="F32" s="231"/>
      <c r="G32" s="231"/>
      <c r="I32" s="699" t="s">
        <v>117</v>
      </c>
      <c r="J32" s="700"/>
      <c r="K32" s="529">
        <f>K28/K26</f>
        <v>1.004</v>
      </c>
      <c r="L32" s="26"/>
      <c r="N32" s="238"/>
      <c r="Q32" s="699" t="s">
        <v>117</v>
      </c>
      <c r="R32" s="700"/>
      <c r="S32" s="529">
        <f>S28/S26</f>
        <v>1.004</v>
      </c>
      <c r="T32" s="26"/>
      <c r="V32" s="238"/>
      <c r="X32" s="699" t="s">
        <v>117</v>
      </c>
      <c r="Y32" s="700"/>
      <c r="Z32" s="529">
        <f>Z28/Z26</f>
        <v>1.004</v>
      </c>
      <c r="AA32" s="26"/>
      <c r="AC32" s="238"/>
      <c r="AE32" s="699" t="s">
        <v>117</v>
      </c>
      <c r="AF32" s="700"/>
      <c r="AG32" s="529">
        <f>AG28/AG26</f>
        <v>1.004</v>
      </c>
      <c r="AH32" s="26"/>
      <c r="AJ32" s="238"/>
    </row>
    <row r="33" spans="9:36" ht="15.75" thickBot="1">
      <c r="I33" s="237"/>
      <c r="K33" s="26"/>
      <c r="L33" s="26"/>
      <c r="N33" s="238"/>
      <c r="Q33" s="237"/>
      <c r="S33" s="26"/>
      <c r="T33" s="26"/>
      <c r="V33" s="238"/>
      <c r="X33" s="237"/>
      <c r="Z33" s="26"/>
      <c r="AA33" s="26"/>
      <c r="AC33" s="238"/>
      <c r="AE33" s="237"/>
      <c r="AG33" s="26"/>
      <c r="AH33" s="26"/>
      <c r="AJ33" s="238"/>
    </row>
    <row r="34" spans="9:36" ht="15.75" thickBot="1">
      <c r="I34" s="699" t="s">
        <v>111</v>
      </c>
      <c r="J34" s="700"/>
      <c r="K34" s="772">
        <f>IF(K32&lt;85%,0,IF(K32&lt;120%,(K30*K32),(K30*120%)))</f>
        <v>15060</v>
      </c>
      <c r="L34" s="773">
        <f t="shared" ref="L34" si="46">IF(L32&lt;80%,0,IF(L32&lt;100%,(L30*L32),IF(L32=100%,(L30),IF(L32&lt;=105%,(L30*L32),IF(L32&lt;=150%,(L30*L32),(L30*150%))))))</f>
        <v>0</v>
      </c>
      <c r="N34" s="238"/>
      <c r="Q34" s="699" t="s">
        <v>111</v>
      </c>
      <c r="R34" s="700"/>
      <c r="S34" s="772">
        <f>IF(S32&lt;85%,0,IF(S32&lt;120%,(S30*S32),(S30*120%)))</f>
        <v>15060</v>
      </c>
      <c r="T34" s="773">
        <f t="shared" ref="T34" si="47">IF(T32&lt;80%,0,IF(T32&lt;100%,(T30*T32),IF(T32=100%,(T30),IF(T32&lt;=105%,(T30*T32),IF(T32&lt;=150%,(T30*T32),(T30*150%))))))</f>
        <v>0</v>
      </c>
      <c r="V34" s="238"/>
      <c r="X34" s="699" t="s">
        <v>111</v>
      </c>
      <c r="Y34" s="700"/>
      <c r="Z34" s="772">
        <f>IF(Z32&lt;85%,0,IF(Z32&lt;120%,(Z30*Z32),(Z30*120%)))</f>
        <v>15060</v>
      </c>
      <c r="AA34" s="773">
        <f t="shared" ref="AA34" si="48">IF(AA32&lt;80%,0,IF(AA32&lt;100%,(AA30*AA32),IF(AA32=100%,(AA30),IF(AA32&lt;=105%,(AA30*AA32),IF(AA32&lt;=150%,(AA30*AA32),(AA30*150%))))))</f>
        <v>0</v>
      </c>
      <c r="AC34" s="238"/>
      <c r="AE34" s="699" t="s">
        <v>111</v>
      </c>
      <c r="AF34" s="700"/>
      <c r="AG34" s="772">
        <f>IF(AG32&lt;85%,0,IF(AG32&lt;120%,(AG30*AG32),(AG30*120%)))</f>
        <v>15060</v>
      </c>
      <c r="AH34" s="773">
        <f t="shared" ref="AH34" si="49">IF(AH32&lt;80%,0,IF(AH32&lt;100%,(AH30*AH32),IF(AH32=100%,(AH30),IF(AH32&lt;=105%,(AH30*AH32),IF(AH32&lt;=150%,(AH30*AH32),(AH30*150%))))))</f>
        <v>0</v>
      </c>
      <c r="AJ34" s="238"/>
    </row>
    <row r="35" spans="9:36" ht="15.75" thickBot="1">
      <c r="I35" s="239"/>
      <c r="J35" s="240"/>
      <c r="K35" s="240"/>
      <c r="L35" s="240"/>
      <c r="M35" s="240"/>
      <c r="N35" s="241"/>
      <c r="Q35" s="239"/>
      <c r="R35" s="240"/>
      <c r="S35" s="240"/>
      <c r="T35" s="240"/>
      <c r="U35" s="240"/>
      <c r="V35" s="241"/>
      <c r="X35" s="239"/>
      <c r="Y35" s="240"/>
      <c r="Z35" s="240"/>
      <c r="AA35" s="240"/>
      <c r="AB35" s="240"/>
      <c r="AC35" s="241"/>
      <c r="AE35" s="239"/>
      <c r="AF35" s="240"/>
      <c r="AG35" s="240"/>
      <c r="AH35" s="240"/>
      <c r="AI35" s="240"/>
      <c r="AJ35" s="241"/>
    </row>
  </sheetData>
  <mergeCells count="39">
    <mergeCell ref="D29:E29"/>
    <mergeCell ref="F29:G29"/>
    <mergeCell ref="D31:E31"/>
    <mergeCell ref="F31:G31"/>
    <mergeCell ref="D26:E26"/>
    <mergeCell ref="F26:G26"/>
    <mergeCell ref="D27:E27"/>
    <mergeCell ref="F27:G27"/>
    <mergeCell ref="D28:E28"/>
    <mergeCell ref="F28:G28"/>
    <mergeCell ref="AE25:AJ25"/>
    <mergeCell ref="AE30:AF30"/>
    <mergeCell ref="AE32:AF32"/>
    <mergeCell ref="AE34:AF34"/>
    <mergeCell ref="AG34:AH34"/>
    <mergeCell ref="Q25:V25"/>
    <mergeCell ref="Q30:R30"/>
    <mergeCell ref="Q32:R32"/>
    <mergeCell ref="Q34:R34"/>
    <mergeCell ref="S34:T34"/>
    <mergeCell ref="I25:N25"/>
    <mergeCell ref="I30:J30"/>
    <mergeCell ref="I32:J32"/>
    <mergeCell ref="I34:J34"/>
    <mergeCell ref="K34:L34"/>
    <mergeCell ref="X25:AC25"/>
    <mergeCell ref="X30:Y30"/>
    <mergeCell ref="X32:Y32"/>
    <mergeCell ref="X34:Y34"/>
    <mergeCell ref="Z34:AA34"/>
    <mergeCell ref="AK7:AK23"/>
    <mergeCell ref="AE9:AJ10"/>
    <mergeCell ref="X10:AC10"/>
    <mergeCell ref="D10:G10"/>
    <mergeCell ref="I10:N10"/>
    <mergeCell ref="Q10:V10"/>
    <mergeCell ref="O7:O23"/>
    <mergeCell ref="W7:W23"/>
    <mergeCell ref="AD7:AD23"/>
  </mergeCells>
  <conditionalFormatting sqref="L13:L22">
    <cfRule type="cellIs" dxfId="43" priority="12" operator="lessThan">
      <formula>0</formula>
    </cfRule>
  </conditionalFormatting>
  <conditionalFormatting sqref="M13">
    <cfRule type="colorScale" priority="408">
      <colorScale>
        <cfvo type="num" val="0"/>
        <cfvo type="num" val="0.5"/>
        <cfvo type="num" val="1"/>
        <color rgb="FFF8696B"/>
        <color rgb="FFFFEB84"/>
        <color rgb="FF63BE7B"/>
      </colorScale>
    </cfRule>
  </conditionalFormatting>
  <conditionalFormatting sqref="M14">
    <cfRule type="colorScale" priority="406">
      <colorScale>
        <cfvo type="num" val="0"/>
        <cfvo type="num" val="0.5"/>
        <cfvo type="num" val="1"/>
        <color rgb="FFF8696B"/>
        <color rgb="FFFFEB84"/>
        <color rgb="FF63BE7B"/>
      </colorScale>
    </cfRule>
  </conditionalFormatting>
  <conditionalFormatting sqref="M15">
    <cfRule type="colorScale" priority="42">
      <colorScale>
        <cfvo type="num" val="0"/>
        <cfvo type="num" val="0.5"/>
        <cfvo type="num" val="1"/>
        <color rgb="FFF8696B"/>
        <color rgb="FFFFEB84"/>
        <color rgb="FF63BE7B"/>
      </colorScale>
    </cfRule>
  </conditionalFormatting>
  <conditionalFormatting sqref="M16">
    <cfRule type="colorScale" priority="402">
      <colorScale>
        <cfvo type="num" val="0"/>
        <cfvo type="num" val="0.5"/>
        <cfvo type="num" val="1"/>
        <color rgb="FFF8696B"/>
        <color rgb="FFFFEB84"/>
        <color rgb="FF63BE7B"/>
      </colorScale>
    </cfRule>
  </conditionalFormatting>
  <conditionalFormatting sqref="M17">
    <cfRule type="colorScale" priority="234">
      <colorScale>
        <cfvo type="num" val="0"/>
        <cfvo type="num" val="0.5"/>
        <cfvo type="num" val="1"/>
        <color rgb="FFF8696B"/>
        <color rgb="FFFFEB84"/>
        <color rgb="FF63BE7B"/>
      </colorScale>
    </cfRule>
  </conditionalFormatting>
  <conditionalFormatting sqref="M18">
    <cfRule type="colorScale" priority="398">
      <colorScale>
        <cfvo type="num" val="0"/>
        <cfvo type="num" val="0.5"/>
        <cfvo type="num" val="1"/>
        <color rgb="FFF8696B"/>
        <color rgb="FFFFEB84"/>
        <color rgb="FF63BE7B"/>
      </colorScale>
    </cfRule>
    <cfRule type="colorScale" priority="401">
      <colorScale>
        <cfvo type="num" val="0"/>
        <cfvo type="num" val="0.5"/>
        <cfvo type="num" val="1"/>
        <color rgb="FFF8696B"/>
        <color rgb="FFFFEB84"/>
        <color rgb="FF63BE7B"/>
      </colorScale>
    </cfRule>
  </conditionalFormatting>
  <conditionalFormatting sqref="M19">
    <cfRule type="colorScale" priority="58">
      <colorScale>
        <cfvo type="num" val="0"/>
        <cfvo type="num" val="0.5"/>
        <cfvo type="num" val="1"/>
        <color rgb="FFF8696B"/>
        <color rgb="FFFFEB84"/>
        <color rgb="FF63BE7B"/>
      </colorScale>
    </cfRule>
  </conditionalFormatting>
  <conditionalFormatting sqref="M20">
    <cfRule type="colorScale" priority="236">
      <colorScale>
        <cfvo type="num" val="0"/>
        <cfvo type="num" val="0.5"/>
        <cfvo type="num" val="1"/>
        <color rgb="FFF8696B"/>
        <color rgb="FFFFEB84"/>
        <color rgb="FF63BE7B"/>
      </colorScale>
    </cfRule>
  </conditionalFormatting>
  <conditionalFormatting sqref="M21">
    <cfRule type="colorScale" priority="411">
      <colorScale>
        <cfvo type="num" val="0"/>
        <cfvo type="num" val="0.5"/>
        <cfvo type="num" val="1"/>
        <color rgb="FFF8696B"/>
        <color rgb="FFFFEB84"/>
        <color rgb="FF63BE7B"/>
      </colorScale>
    </cfRule>
  </conditionalFormatting>
  <conditionalFormatting sqref="M22">
    <cfRule type="colorScale" priority="405">
      <colorScale>
        <cfvo type="num" val="0"/>
        <cfvo type="num" val="0.5"/>
        <cfvo type="num" val="1"/>
        <color rgb="FFF8696B"/>
        <color rgb="FFFFEB84"/>
        <color rgb="FF63BE7B"/>
      </colorScale>
    </cfRule>
  </conditionalFormatting>
  <conditionalFormatting sqref="P13:P23 AL13:HP23">
    <cfRule type="colorScale" priority="435">
      <colorScale>
        <cfvo type="num" val="0"/>
        <cfvo type="num" val="0.5"/>
        <cfvo type="num" val="1"/>
        <color rgb="FFF8696B"/>
        <color rgb="FFFFEB84"/>
        <color rgb="FF63BE7B"/>
      </colorScale>
    </cfRule>
  </conditionalFormatting>
  <conditionalFormatting sqref="T13:T22">
    <cfRule type="cellIs" dxfId="42" priority="7" operator="lessThan">
      <formula>0</formula>
    </cfRule>
  </conditionalFormatting>
  <conditionalFormatting sqref="U13">
    <cfRule type="colorScale" priority="116">
      <colorScale>
        <cfvo type="num" val="0"/>
        <cfvo type="num" val="0.5"/>
        <cfvo type="num" val="1"/>
        <color rgb="FFF8696B"/>
        <color rgb="FFFFEB84"/>
        <color rgb="FF63BE7B"/>
      </colorScale>
    </cfRule>
  </conditionalFormatting>
  <conditionalFormatting sqref="U14">
    <cfRule type="colorScale" priority="114">
      <colorScale>
        <cfvo type="num" val="0"/>
        <cfvo type="num" val="0.5"/>
        <cfvo type="num" val="1"/>
        <color rgb="FFF8696B"/>
        <color rgb="FFFFEB84"/>
        <color rgb="FF63BE7B"/>
      </colorScale>
    </cfRule>
  </conditionalFormatting>
  <conditionalFormatting sqref="U15">
    <cfRule type="colorScale" priority="32">
      <colorScale>
        <cfvo type="num" val="0"/>
        <cfvo type="num" val="0.5"/>
        <cfvo type="num" val="1"/>
        <color rgb="FFF8696B"/>
        <color rgb="FFFFEB84"/>
        <color rgb="FF63BE7B"/>
      </colorScale>
    </cfRule>
  </conditionalFormatting>
  <conditionalFormatting sqref="U16">
    <cfRule type="colorScale" priority="110">
      <colorScale>
        <cfvo type="num" val="0"/>
        <cfvo type="num" val="0.5"/>
        <cfvo type="num" val="1"/>
        <color rgb="FFF8696B"/>
        <color rgb="FFFFEB84"/>
        <color rgb="FF63BE7B"/>
      </colorScale>
    </cfRule>
  </conditionalFormatting>
  <conditionalFormatting sqref="U17">
    <cfRule type="colorScale" priority="102">
      <colorScale>
        <cfvo type="num" val="0"/>
        <cfvo type="num" val="0.5"/>
        <cfvo type="num" val="1"/>
        <color rgb="FFF8696B"/>
        <color rgb="FFFFEB84"/>
        <color rgb="FF63BE7B"/>
      </colorScale>
    </cfRule>
  </conditionalFormatting>
  <conditionalFormatting sqref="U18">
    <cfRule type="colorScale" priority="106">
      <colorScale>
        <cfvo type="num" val="0"/>
        <cfvo type="num" val="0.5"/>
        <cfvo type="num" val="1"/>
        <color rgb="FFF8696B"/>
        <color rgb="FFFFEB84"/>
        <color rgb="FF63BE7B"/>
      </colorScale>
    </cfRule>
    <cfRule type="colorScale" priority="109">
      <colorScale>
        <cfvo type="num" val="0"/>
        <cfvo type="num" val="0.5"/>
        <cfvo type="num" val="1"/>
        <color rgb="FFF8696B"/>
        <color rgb="FFFFEB84"/>
        <color rgb="FF63BE7B"/>
      </colorScale>
    </cfRule>
  </conditionalFormatting>
  <conditionalFormatting sqref="U19">
    <cfRule type="colorScale" priority="56">
      <colorScale>
        <cfvo type="num" val="0"/>
        <cfvo type="num" val="0.5"/>
        <cfvo type="num" val="1"/>
        <color rgb="FFF8696B"/>
        <color rgb="FFFFEB84"/>
        <color rgb="FF63BE7B"/>
      </colorScale>
    </cfRule>
  </conditionalFormatting>
  <conditionalFormatting sqref="U20">
    <cfRule type="colorScale" priority="104">
      <colorScale>
        <cfvo type="num" val="0"/>
        <cfvo type="num" val="0.5"/>
        <cfvo type="num" val="1"/>
        <color rgb="FFF8696B"/>
        <color rgb="FFFFEB84"/>
        <color rgb="FF63BE7B"/>
      </colorScale>
    </cfRule>
  </conditionalFormatting>
  <conditionalFormatting sqref="U21">
    <cfRule type="colorScale" priority="119">
      <colorScale>
        <cfvo type="num" val="0"/>
        <cfvo type="num" val="0.5"/>
        <cfvo type="num" val="1"/>
        <color rgb="FFF8696B"/>
        <color rgb="FFFFEB84"/>
        <color rgb="FF63BE7B"/>
      </colorScale>
    </cfRule>
  </conditionalFormatting>
  <conditionalFormatting sqref="U22">
    <cfRule type="colorScale" priority="113">
      <colorScale>
        <cfvo type="num" val="0"/>
        <cfvo type="num" val="0.5"/>
        <cfvo type="num" val="1"/>
        <color rgb="FFF8696B"/>
        <color rgb="FFFFEB84"/>
        <color rgb="FF63BE7B"/>
      </colorScale>
    </cfRule>
  </conditionalFormatting>
  <conditionalFormatting sqref="AA13:AA22">
    <cfRule type="cellIs" dxfId="41" priority="2" operator="lessThan">
      <formula>0</formula>
    </cfRule>
  </conditionalFormatting>
  <conditionalFormatting sqref="AB13">
    <cfRule type="colorScale" priority="98">
      <colorScale>
        <cfvo type="num" val="0"/>
        <cfvo type="num" val="0.5"/>
        <cfvo type="num" val="1"/>
        <color rgb="FFF8696B"/>
        <color rgb="FFFFEB84"/>
        <color rgb="FF63BE7B"/>
      </colorScale>
    </cfRule>
  </conditionalFormatting>
  <conditionalFormatting sqref="AB14">
    <cfRule type="colorScale" priority="96">
      <colorScale>
        <cfvo type="num" val="0"/>
        <cfvo type="num" val="0.5"/>
        <cfvo type="num" val="1"/>
        <color rgb="FFF8696B"/>
        <color rgb="FFFFEB84"/>
        <color rgb="FF63BE7B"/>
      </colorScale>
    </cfRule>
  </conditionalFormatting>
  <conditionalFormatting sqref="AB15">
    <cfRule type="colorScale" priority="22">
      <colorScale>
        <cfvo type="num" val="0"/>
        <cfvo type="num" val="0.5"/>
        <cfvo type="num" val="1"/>
        <color rgb="FFF8696B"/>
        <color rgb="FFFFEB84"/>
        <color rgb="FF63BE7B"/>
      </colorScale>
    </cfRule>
  </conditionalFormatting>
  <conditionalFormatting sqref="AB16">
    <cfRule type="colorScale" priority="92">
      <colorScale>
        <cfvo type="num" val="0"/>
        <cfvo type="num" val="0.5"/>
        <cfvo type="num" val="1"/>
        <color rgb="FFF8696B"/>
        <color rgb="FFFFEB84"/>
        <color rgb="FF63BE7B"/>
      </colorScale>
    </cfRule>
  </conditionalFormatting>
  <conditionalFormatting sqref="AB17">
    <cfRule type="colorScale" priority="84">
      <colorScale>
        <cfvo type="num" val="0"/>
        <cfvo type="num" val="0.5"/>
        <cfvo type="num" val="1"/>
        <color rgb="FFF8696B"/>
        <color rgb="FFFFEB84"/>
        <color rgb="FF63BE7B"/>
      </colorScale>
    </cfRule>
  </conditionalFormatting>
  <conditionalFormatting sqref="AB18">
    <cfRule type="colorScale" priority="88">
      <colorScale>
        <cfvo type="num" val="0"/>
        <cfvo type="num" val="0.5"/>
        <cfvo type="num" val="1"/>
        <color rgb="FFF8696B"/>
        <color rgb="FFFFEB84"/>
        <color rgb="FF63BE7B"/>
      </colorScale>
    </cfRule>
    <cfRule type="colorScale" priority="91">
      <colorScale>
        <cfvo type="num" val="0"/>
        <cfvo type="num" val="0.5"/>
        <cfvo type="num" val="1"/>
        <color rgb="FFF8696B"/>
        <color rgb="FFFFEB84"/>
        <color rgb="FF63BE7B"/>
      </colorScale>
    </cfRule>
  </conditionalFormatting>
  <conditionalFormatting sqref="AB19">
    <cfRule type="colorScale" priority="54">
      <colorScale>
        <cfvo type="num" val="0"/>
        <cfvo type="num" val="0.5"/>
        <cfvo type="num" val="1"/>
        <color rgb="FFF8696B"/>
        <color rgb="FFFFEB84"/>
        <color rgb="FF63BE7B"/>
      </colorScale>
    </cfRule>
  </conditionalFormatting>
  <conditionalFormatting sqref="AB20">
    <cfRule type="colorScale" priority="86">
      <colorScale>
        <cfvo type="num" val="0"/>
        <cfvo type="num" val="0.5"/>
        <cfvo type="num" val="1"/>
        <color rgb="FFF8696B"/>
        <color rgb="FFFFEB84"/>
        <color rgb="FF63BE7B"/>
      </colorScale>
    </cfRule>
  </conditionalFormatting>
  <conditionalFormatting sqref="AB21">
    <cfRule type="colorScale" priority="101">
      <colorScale>
        <cfvo type="num" val="0"/>
        <cfvo type="num" val="0.5"/>
        <cfvo type="num" val="1"/>
        <color rgb="FFF8696B"/>
        <color rgb="FFFFEB84"/>
        <color rgb="FF63BE7B"/>
      </colorScale>
    </cfRule>
  </conditionalFormatting>
  <conditionalFormatting sqref="AB22">
    <cfRule type="colorScale" priority="95">
      <colorScale>
        <cfvo type="num" val="0"/>
        <cfvo type="num" val="0.5"/>
        <cfvo type="num" val="1"/>
        <color rgb="FFF8696B"/>
        <color rgb="FFFFEB84"/>
        <color rgb="FF63BE7B"/>
      </colorScale>
    </cfRule>
  </conditionalFormatting>
  <conditionalFormatting sqref="AH13:AH22">
    <cfRule type="cellIs" dxfId="40" priority="1" operator="lessThan">
      <formula>0</formula>
    </cfRule>
  </conditionalFormatting>
  <conditionalFormatting sqref="AI13">
    <cfRule type="colorScale" priority="258">
      <colorScale>
        <cfvo type="num" val="0"/>
        <cfvo type="num" val="0.5"/>
        <cfvo type="num" val="1"/>
        <color rgb="FFF8696B"/>
        <color rgb="FFFFEB84"/>
        <color rgb="FF63BE7B"/>
      </colorScale>
    </cfRule>
  </conditionalFormatting>
  <conditionalFormatting sqref="AI14">
    <cfRule type="colorScale" priority="266">
      <colorScale>
        <cfvo type="num" val="0"/>
        <cfvo type="num" val="0.5"/>
        <cfvo type="num" val="1"/>
        <color rgb="FFF8696B"/>
        <color rgb="FFFFEB84"/>
        <color rgb="FF63BE7B"/>
      </colorScale>
    </cfRule>
  </conditionalFormatting>
  <conditionalFormatting sqref="AI15">
    <cfRule type="colorScale" priority="20">
      <colorScale>
        <cfvo type="num" val="0"/>
        <cfvo type="num" val="0.5"/>
        <cfvo type="num" val="1"/>
        <color rgb="FFF8696B"/>
        <color rgb="FFFFEB84"/>
        <color rgb="FF63BE7B"/>
      </colorScale>
    </cfRule>
  </conditionalFormatting>
  <conditionalFormatting sqref="AI16">
    <cfRule type="colorScale" priority="256">
      <colorScale>
        <cfvo type="num" val="0"/>
        <cfvo type="num" val="0.5"/>
        <cfvo type="num" val="1"/>
        <color rgb="FFF8696B"/>
        <color rgb="FFFFEB84"/>
        <color rgb="FF63BE7B"/>
      </colorScale>
    </cfRule>
  </conditionalFormatting>
  <conditionalFormatting sqref="AI17">
    <cfRule type="colorScale" priority="122">
      <colorScale>
        <cfvo type="num" val="0"/>
        <cfvo type="num" val="0.5"/>
        <cfvo type="num" val="1"/>
        <color rgb="FFF8696B"/>
        <color rgb="FFFFEB84"/>
        <color rgb="FF63BE7B"/>
      </colorScale>
    </cfRule>
  </conditionalFormatting>
  <conditionalFormatting sqref="AI18">
    <cfRule type="colorScale" priority="268">
      <colorScale>
        <cfvo type="num" val="0"/>
        <cfvo type="num" val="0.5"/>
        <cfvo type="num" val="1"/>
        <color rgb="FFF8696B"/>
        <color rgb="FFFFEB84"/>
        <color rgb="FF63BE7B"/>
      </colorScale>
    </cfRule>
    <cfRule type="colorScale" priority="271">
      <colorScale>
        <cfvo type="num" val="0"/>
        <cfvo type="num" val="0.5"/>
        <cfvo type="num" val="1"/>
        <color rgb="FFF8696B"/>
        <color rgb="FFFFEB84"/>
        <color rgb="FF63BE7B"/>
      </colorScale>
    </cfRule>
  </conditionalFormatting>
  <conditionalFormatting sqref="AI19">
    <cfRule type="colorScale" priority="52">
      <colorScale>
        <cfvo type="num" val="0"/>
        <cfvo type="num" val="0.5"/>
        <cfvo type="num" val="1"/>
        <color rgb="FFF8696B"/>
        <color rgb="FFFFEB84"/>
        <color rgb="FF63BE7B"/>
      </colorScale>
    </cfRule>
  </conditionalFormatting>
  <conditionalFormatting sqref="AI20">
    <cfRule type="colorScale" priority="120">
      <colorScale>
        <cfvo type="num" val="0"/>
        <cfvo type="num" val="0.5"/>
        <cfvo type="num" val="1"/>
        <color rgb="FFF8696B"/>
        <color rgb="FFFFEB84"/>
        <color rgb="FF63BE7B"/>
      </colorScale>
    </cfRule>
  </conditionalFormatting>
  <conditionalFormatting sqref="AI21">
    <cfRule type="colorScale" priority="260">
      <colorScale>
        <cfvo type="num" val="0"/>
        <cfvo type="num" val="0.5"/>
        <cfvo type="num" val="1"/>
        <color rgb="FFF8696B"/>
        <color rgb="FFFFEB84"/>
        <color rgb="FF63BE7B"/>
      </colorScale>
    </cfRule>
    <cfRule type="colorScale" priority="263">
      <colorScale>
        <cfvo type="num" val="0"/>
        <cfvo type="num" val="0.5"/>
        <cfvo type="num" val="1"/>
        <color rgb="FFF8696B"/>
        <color rgb="FFFFEB84"/>
        <color rgb="FF63BE7B"/>
      </colorScale>
    </cfRule>
  </conditionalFormatting>
  <conditionalFormatting sqref="AI22">
    <cfRule type="colorScale" priority="265">
      <colorScale>
        <cfvo type="num" val="0"/>
        <cfvo type="num" val="0.5"/>
        <cfvo type="num" val="1"/>
        <color rgb="FFF8696B"/>
        <color rgb="FFFFEB84"/>
        <color rgb="FF63BE7B"/>
      </colorScale>
    </cfRule>
  </conditionalFormatting>
  <hyperlinks>
    <hyperlink ref="C1" location="Objetivos!B80" display="Objetivos!B80" xr:uid="{00000000-0004-0000-0500-000000000000}"/>
  </hyperlinks>
  <printOptions horizontalCentered="1"/>
  <pageMargins left="3.9370078740157488E-3" right="3.9370078740157488E-3" top="3.9370078740157488E-3" bottom="3.9370078740157488E-3" header="0.31496062992125984" footer="0.31496062992125984"/>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5" tint="-0.249977111117893"/>
    <pageSetUpPr fitToPage="1"/>
  </sheetPr>
  <dimension ref="B1:AK35"/>
  <sheetViews>
    <sheetView showGridLines="0" topLeftCell="B7" zoomScale="40" zoomScaleNormal="40" zoomScaleSheetLayoutView="90" zoomScalePageLayoutView="125" workbookViewId="0">
      <pane xSplit="5" ySplit="6" topLeftCell="G13" activePane="bottomRight" state="frozen"/>
      <selection activeCell="B7" sqref="B7"/>
      <selection pane="topRight" activeCell="H7" sqref="H7"/>
      <selection pane="bottomLeft" activeCell="B13" sqref="B13"/>
      <selection pane="bottomRight" activeCell="AK7" sqref="AK7:AK23"/>
    </sheetView>
  </sheetViews>
  <sheetFormatPr baseColWidth="10" defaultColWidth="10.85546875" defaultRowHeight="15"/>
  <cols>
    <col min="1" max="1" width="2" style="4" customWidth="1"/>
    <col min="2" max="2" width="3.28515625" style="4" customWidth="1"/>
    <col min="3" max="3" width="23.7109375" style="96" customWidth="1"/>
    <col min="4" max="4" width="8.85546875" style="5" customWidth="1"/>
    <col min="5" max="5" width="26.7109375" style="4" customWidth="1"/>
    <col min="6" max="6" width="10.85546875" style="26"/>
    <col min="7" max="7" width="3.7109375" style="4" customWidth="1"/>
    <col min="8" max="8" width="1.7109375" style="4" customWidth="1"/>
    <col min="9" max="10" width="8.28515625" style="4" customWidth="1"/>
    <col min="11" max="11" width="9.5703125" style="4" customWidth="1"/>
    <col min="12" max="12" width="6.42578125" style="4" customWidth="1"/>
    <col min="13" max="13" width="6" style="4" customWidth="1"/>
    <col min="14" max="14" width="10.85546875" style="4" customWidth="1"/>
    <col min="15" max="15" width="4" style="4" customWidth="1"/>
    <col min="16" max="21" width="10.85546875" style="4" customWidth="1"/>
    <col min="22" max="22" width="5.28515625" style="4" customWidth="1"/>
    <col min="23" max="23" width="1.28515625" style="4" customWidth="1"/>
    <col min="24" max="29" width="10.85546875" style="4" customWidth="1"/>
    <col min="30" max="30" width="4.5703125" style="4" customWidth="1"/>
    <col min="31" max="36" width="10.85546875" style="4" customWidth="1"/>
    <col min="37" max="37" width="4.7109375" style="4" customWidth="1"/>
    <col min="38" max="16384" width="10.85546875" style="4"/>
  </cols>
  <sheetData>
    <row r="1" spans="2:37" ht="15.75">
      <c r="C1" s="77" t="s">
        <v>53</v>
      </c>
    </row>
    <row r="2" spans="2:37" ht="15.75">
      <c r="C2" s="77" t="s">
        <v>54</v>
      </c>
    </row>
    <row r="3" spans="2:37" ht="15.75">
      <c r="C3" s="77" t="s">
        <v>55</v>
      </c>
    </row>
    <row r="4" spans="2:37" ht="15.75">
      <c r="C4" s="77" t="s">
        <v>56</v>
      </c>
    </row>
    <row r="5" spans="2:37" ht="15.75">
      <c r="C5" s="77" t="s">
        <v>57</v>
      </c>
    </row>
    <row r="6" spans="2:37" ht="21">
      <c r="C6" s="78"/>
    </row>
    <row r="7" spans="2:37" ht="18.75">
      <c r="C7" s="79" t="s">
        <v>79</v>
      </c>
      <c r="O7" s="740"/>
      <c r="V7" s="740"/>
      <c r="AD7" s="740"/>
      <c r="AK7" s="740"/>
    </row>
    <row r="8" spans="2:37" ht="19.5" thickBot="1">
      <c r="C8" s="79"/>
      <c r="O8" s="741"/>
      <c r="V8" s="741"/>
      <c r="AD8" s="741"/>
      <c r="AK8" s="741"/>
    </row>
    <row r="9" spans="2:37" ht="12" customHeight="1" thickBot="1">
      <c r="C9" s="78"/>
      <c r="O9" s="741"/>
      <c r="V9" s="741"/>
      <c r="AD9" s="771"/>
      <c r="AE9" s="781" t="s">
        <v>0</v>
      </c>
      <c r="AF9" s="782"/>
      <c r="AG9" s="782"/>
      <c r="AH9" s="782"/>
      <c r="AI9" s="782"/>
      <c r="AJ9" s="782"/>
      <c r="AK9" s="741"/>
    </row>
    <row r="10" spans="2:37" s="18" customFormat="1" ht="16.5" thickBot="1">
      <c r="C10" s="764" t="s">
        <v>159</v>
      </c>
      <c r="D10" s="765"/>
      <c r="E10" s="765"/>
      <c r="F10" s="766"/>
      <c r="I10" s="767" t="s">
        <v>73</v>
      </c>
      <c r="J10" s="768"/>
      <c r="K10" s="768"/>
      <c r="L10" s="768"/>
      <c r="M10" s="768"/>
      <c r="N10" s="768"/>
      <c r="O10" s="741"/>
      <c r="P10" s="767" t="s">
        <v>74</v>
      </c>
      <c r="Q10" s="768"/>
      <c r="R10" s="768"/>
      <c r="S10" s="768"/>
      <c r="T10" s="768"/>
      <c r="U10" s="768"/>
      <c r="V10" s="741"/>
      <c r="X10" s="767" t="s">
        <v>62</v>
      </c>
      <c r="Y10" s="768"/>
      <c r="Z10" s="768"/>
      <c r="AA10" s="768"/>
      <c r="AB10" s="768"/>
      <c r="AC10" s="768"/>
      <c r="AD10" s="771"/>
      <c r="AE10" s="783"/>
      <c r="AF10" s="784"/>
      <c r="AG10" s="784"/>
      <c r="AH10" s="784"/>
      <c r="AI10" s="784"/>
      <c r="AJ10" s="784"/>
      <c r="AK10" s="741"/>
    </row>
    <row r="11" spans="2:37" s="18" customFormat="1" ht="26.25" thickBot="1">
      <c r="C11" s="81" t="s">
        <v>18</v>
      </c>
      <c r="D11" s="82" t="s">
        <v>19</v>
      </c>
      <c r="E11" s="20" t="s">
        <v>20</v>
      </c>
      <c r="F11" s="83" t="s">
        <v>21</v>
      </c>
      <c r="I11" s="21" t="s">
        <v>63</v>
      </c>
      <c r="J11" s="19" t="s">
        <v>22</v>
      </c>
      <c r="K11" s="20" t="s">
        <v>23</v>
      </c>
      <c r="L11" s="19" t="s">
        <v>26</v>
      </c>
      <c r="M11" s="19" t="s">
        <v>160</v>
      </c>
      <c r="N11" s="24" t="s">
        <v>161</v>
      </c>
      <c r="O11" s="741"/>
      <c r="P11" s="21" t="s">
        <v>63</v>
      </c>
      <c r="Q11" s="19" t="s">
        <v>22</v>
      </c>
      <c r="R11" s="20" t="s">
        <v>23</v>
      </c>
      <c r="S11" s="19" t="s">
        <v>26</v>
      </c>
      <c r="T11" s="19" t="s">
        <v>160</v>
      </c>
      <c r="U11" s="22" t="s">
        <v>161</v>
      </c>
      <c r="V11" s="780"/>
      <c r="X11" s="21" t="s">
        <v>63</v>
      </c>
      <c r="Y11" s="19" t="s">
        <v>22</v>
      </c>
      <c r="Z11" s="20" t="s">
        <v>23</v>
      </c>
      <c r="AA11" s="19" t="s">
        <v>26</v>
      </c>
      <c r="AB11" s="19" t="s">
        <v>160</v>
      </c>
      <c r="AC11" s="24" t="s">
        <v>161</v>
      </c>
      <c r="AD11" s="741"/>
      <c r="AE11" s="21" t="s">
        <v>63</v>
      </c>
      <c r="AF11" s="19" t="s">
        <v>22</v>
      </c>
      <c r="AG11" s="20" t="s">
        <v>23</v>
      </c>
      <c r="AH11" s="19" t="s">
        <v>26</v>
      </c>
      <c r="AI11" s="19" t="s">
        <v>160</v>
      </c>
      <c r="AJ11" s="24" t="s">
        <v>161</v>
      </c>
      <c r="AK11" s="741"/>
    </row>
    <row r="12" spans="2:37" s="18" customFormat="1" ht="3" customHeight="1" thickBot="1">
      <c r="C12" s="84"/>
      <c r="D12" s="25"/>
      <c r="E12" s="23"/>
      <c r="F12" s="25"/>
      <c r="I12" s="26"/>
      <c r="J12" s="26"/>
      <c r="K12" s="26"/>
      <c r="L12" s="26"/>
      <c r="M12" s="26"/>
      <c r="N12" s="27"/>
      <c r="O12" s="741"/>
      <c r="P12" s="26"/>
      <c r="Q12" s="26"/>
      <c r="R12" s="26"/>
      <c r="S12" s="26"/>
      <c r="T12" s="26"/>
      <c r="U12" s="27"/>
      <c r="V12" s="741"/>
      <c r="X12" s="100"/>
      <c r="Y12" s="26"/>
      <c r="Z12" s="26"/>
      <c r="AA12" s="26"/>
      <c r="AB12" s="26"/>
      <c r="AC12" s="27"/>
      <c r="AD12" s="741"/>
      <c r="AK12" s="741"/>
    </row>
    <row r="13" spans="2:37" s="67" customFormat="1" ht="22.5" customHeight="1">
      <c r="B13" s="33">
        <v>1</v>
      </c>
      <c r="C13" s="90" t="s">
        <v>140</v>
      </c>
      <c r="D13" s="91">
        <v>2</v>
      </c>
      <c r="E13" s="31" t="s">
        <v>251</v>
      </c>
      <c r="F13" s="32" t="s">
        <v>35</v>
      </c>
      <c r="I13" s="562">
        <v>90</v>
      </c>
      <c r="J13" s="563">
        <v>90</v>
      </c>
      <c r="K13" s="509">
        <f>+I13-J13</f>
        <v>0</v>
      </c>
      <c r="L13" s="97">
        <f t="shared" ref="L13:L22" si="0">+K13/J13</f>
        <v>0</v>
      </c>
      <c r="M13" s="510">
        <f t="shared" ref="M13:M22" si="1">IF(L13&lt;-10%,0,IF(L13&lt;=-8%,0.3,IF(L13&lt;=-5%,0.5,IF(L13&lt;0%,0.8,IF(L13=0,1,IF(L13&lt;=5%,1.02,1.04))))))</f>
        <v>1</v>
      </c>
      <c r="N13" s="584">
        <f t="shared" ref="N13:N22" si="2">+D13*M13</f>
        <v>2</v>
      </c>
      <c r="O13" s="741"/>
      <c r="P13" s="562">
        <v>90</v>
      </c>
      <c r="Q13" s="563">
        <v>90</v>
      </c>
      <c r="R13" s="585">
        <f>+P13-Q13</f>
        <v>0</v>
      </c>
      <c r="S13" s="88">
        <f t="shared" ref="S13:S22" si="3">+R13/Q13</f>
        <v>0</v>
      </c>
      <c r="T13" s="586">
        <f t="shared" ref="T13:T22" si="4">IF(S13&lt;-10%,0,IF(S13&lt;=-8%,0.3,IF(S13&lt;=-5%,0.5,IF(S13&lt;0%,0.8,IF(S13=0,1,IF(S13&lt;=5%,1.02,1.04))))))</f>
        <v>1</v>
      </c>
      <c r="U13" s="587">
        <f t="shared" ref="U13:U22" si="5">+D13*T13</f>
        <v>2</v>
      </c>
      <c r="V13" s="780"/>
      <c r="X13" s="562">
        <v>90</v>
      </c>
      <c r="Y13" s="563">
        <v>90</v>
      </c>
      <c r="Z13" s="516">
        <f>+X13-Y13</f>
        <v>0</v>
      </c>
      <c r="AA13" s="87">
        <f t="shared" ref="AA13:AA22" si="6">+Z13/Y13</f>
        <v>0</v>
      </c>
      <c r="AB13" s="517">
        <f t="shared" ref="AB13:AB22" si="7">IF(AA13&lt;-10%,0,IF(AA13&lt;=-8%,0.3,IF(AA13&lt;=-5%,0.5,IF(AA13&lt;0%,0.8,IF(AA13=0,1,IF(AA13&lt;=5%,1.02,1.04))))))</f>
        <v>1</v>
      </c>
      <c r="AC13" s="518">
        <f t="shared" ref="AC13:AC22" si="8">+D13*AB13</f>
        <v>2</v>
      </c>
      <c r="AD13" s="771"/>
      <c r="AE13" s="582">
        <f t="shared" ref="AE13:AF15" si="9">SUM(I13+P13+X13)/COUNT(I13,P13,X13)</f>
        <v>90</v>
      </c>
      <c r="AF13" s="583">
        <f t="shared" si="9"/>
        <v>90</v>
      </c>
      <c r="AG13" s="585">
        <f>+AE13-AF13</f>
        <v>0</v>
      </c>
      <c r="AH13" s="88">
        <f t="shared" ref="AH13:AH22" si="10">+AG13/AF13</f>
        <v>0</v>
      </c>
      <c r="AI13" s="586">
        <f t="shared" ref="AI13:AI22" si="11">IF(AH13&lt;-10%,0,IF(AH13&lt;=-8%,0.3,IF(AH13&lt;=-5%,0.5,IF(AH13&lt;0%,0.8,IF(AH13=0,1,IF(AH13&lt;=5%,1.02,1.04))))))</f>
        <v>1</v>
      </c>
      <c r="AJ13" s="587">
        <f>+D13*AI13</f>
        <v>2</v>
      </c>
      <c r="AK13" s="780"/>
    </row>
    <row r="14" spans="2:37" s="67" customFormat="1" ht="38.450000000000003" customHeight="1">
      <c r="B14" s="33">
        <v>2</v>
      </c>
      <c r="C14" s="114" t="s">
        <v>143</v>
      </c>
      <c r="D14" s="30">
        <v>0.8</v>
      </c>
      <c r="E14" s="31" t="s">
        <v>177</v>
      </c>
      <c r="F14" s="32" t="s">
        <v>31</v>
      </c>
      <c r="I14" s="388">
        <v>0.44750000000000001</v>
      </c>
      <c r="J14" s="389">
        <v>0.45</v>
      </c>
      <c r="K14" s="127">
        <f>+J14-I14</f>
        <v>2.5000000000000022E-3</v>
      </c>
      <c r="L14" s="98">
        <f t="shared" si="0"/>
        <v>5.5555555555555601E-3</v>
      </c>
      <c r="M14" s="413">
        <f t="shared" si="1"/>
        <v>1.02</v>
      </c>
      <c r="N14" s="421">
        <f t="shared" si="2"/>
        <v>0.81600000000000006</v>
      </c>
      <c r="O14" s="741"/>
      <c r="P14" s="388">
        <v>0.44750000000000001</v>
      </c>
      <c r="Q14" s="389">
        <v>0.45</v>
      </c>
      <c r="R14" s="228">
        <f>+Q14-P14</f>
        <v>2.5000000000000022E-3</v>
      </c>
      <c r="S14" s="113">
        <f t="shared" si="3"/>
        <v>5.5555555555555601E-3</v>
      </c>
      <c r="T14" s="424">
        <f t="shared" si="4"/>
        <v>1.02</v>
      </c>
      <c r="U14" s="425">
        <f t="shared" si="5"/>
        <v>0.81600000000000006</v>
      </c>
      <c r="V14" s="780"/>
      <c r="X14" s="388">
        <v>0.44750000000000001</v>
      </c>
      <c r="Y14" s="389">
        <v>0.45</v>
      </c>
      <c r="Z14" s="195">
        <f>+Y14-X14</f>
        <v>2.5000000000000022E-3</v>
      </c>
      <c r="AA14" s="113">
        <f t="shared" si="6"/>
        <v>5.5555555555555601E-3</v>
      </c>
      <c r="AB14" s="519">
        <f t="shared" si="7"/>
        <v>1.02</v>
      </c>
      <c r="AC14" s="590">
        <f t="shared" si="8"/>
        <v>0.81600000000000006</v>
      </c>
      <c r="AD14" s="771"/>
      <c r="AE14" s="599">
        <f t="shared" si="9"/>
        <v>0.44750000000000001</v>
      </c>
      <c r="AF14" s="600">
        <f t="shared" si="9"/>
        <v>0.45</v>
      </c>
      <c r="AG14" s="228">
        <f>+AF14-AE14</f>
        <v>2.5000000000000022E-3</v>
      </c>
      <c r="AH14" s="113">
        <f t="shared" si="10"/>
        <v>5.5555555555555601E-3</v>
      </c>
      <c r="AI14" s="424">
        <f t="shared" si="11"/>
        <v>1.02</v>
      </c>
      <c r="AJ14" s="425">
        <f>+D14*AI14</f>
        <v>0.81600000000000006</v>
      </c>
      <c r="AK14" s="780"/>
    </row>
    <row r="15" spans="2:37" s="67" customFormat="1" ht="42.6" customHeight="1">
      <c r="B15" s="33">
        <v>3</v>
      </c>
      <c r="C15" s="114" t="s">
        <v>179</v>
      </c>
      <c r="D15" s="30">
        <v>1</v>
      </c>
      <c r="E15" s="275" t="s">
        <v>196</v>
      </c>
      <c r="F15" s="32" t="s">
        <v>31</v>
      </c>
      <c r="I15" s="388">
        <v>1</v>
      </c>
      <c r="J15" s="389">
        <v>1</v>
      </c>
      <c r="K15" s="568">
        <f t="shared" ref="K15:K22" si="12">+I15-J15</f>
        <v>0</v>
      </c>
      <c r="L15" s="98">
        <f t="shared" si="0"/>
        <v>0</v>
      </c>
      <c r="M15" s="413">
        <f t="shared" si="1"/>
        <v>1</v>
      </c>
      <c r="N15" s="421">
        <f t="shared" si="2"/>
        <v>1</v>
      </c>
      <c r="O15" s="741"/>
      <c r="P15" s="388">
        <v>1</v>
      </c>
      <c r="Q15" s="389">
        <v>1</v>
      </c>
      <c r="R15" s="588">
        <f t="shared" ref="R15:R22" si="13">+P15-Q15</f>
        <v>0</v>
      </c>
      <c r="S15" s="113">
        <f t="shared" si="3"/>
        <v>0</v>
      </c>
      <c r="T15" s="424">
        <f t="shared" si="4"/>
        <v>1</v>
      </c>
      <c r="U15" s="425">
        <f t="shared" si="5"/>
        <v>1</v>
      </c>
      <c r="V15" s="780"/>
      <c r="X15" s="388">
        <v>1</v>
      </c>
      <c r="Y15" s="389">
        <v>1</v>
      </c>
      <c r="Z15" s="591">
        <f t="shared" ref="Z15:Z22" si="14">+X15-Y15</f>
        <v>0</v>
      </c>
      <c r="AA15" s="89">
        <f t="shared" si="6"/>
        <v>0</v>
      </c>
      <c r="AB15" s="451">
        <f t="shared" si="7"/>
        <v>1</v>
      </c>
      <c r="AC15" s="590">
        <f t="shared" si="8"/>
        <v>1</v>
      </c>
      <c r="AD15" s="771"/>
      <c r="AE15" s="599">
        <f t="shared" si="9"/>
        <v>1</v>
      </c>
      <c r="AF15" s="600">
        <f t="shared" si="9"/>
        <v>1</v>
      </c>
      <c r="AG15" s="588">
        <f t="shared" ref="AG15:AG22" si="15">+AE15-AF15</f>
        <v>0</v>
      </c>
      <c r="AH15" s="113">
        <f t="shared" si="10"/>
        <v>0</v>
      </c>
      <c r="AI15" s="424">
        <f t="shared" si="11"/>
        <v>1</v>
      </c>
      <c r="AJ15" s="425">
        <f>+D15*AI15</f>
        <v>1</v>
      </c>
      <c r="AK15" s="780"/>
    </row>
    <row r="16" spans="2:37" s="67" customFormat="1" ht="48" customHeight="1">
      <c r="B16" s="33">
        <v>4</v>
      </c>
      <c r="C16" s="114" t="s">
        <v>190</v>
      </c>
      <c r="D16" s="30">
        <v>0.7</v>
      </c>
      <c r="E16" s="31" t="s">
        <v>188</v>
      </c>
      <c r="F16" s="32" t="s">
        <v>35</v>
      </c>
      <c r="I16" s="500">
        <v>4.4000000000000004</v>
      </c>
      <c r="J16" s="501">
        <v>4.4000000000000004</v>
      </c>
      <c r="K16" s="412">
        <f t="shared" si="12"/>
        <v>0</v>
      </c>
      <c r="L16" s="98">
        <f t="shared" si="0"/>
        <v>0</v>
      </c>
      <c r="M16" s="413">
        <f t="shared" si="1"/>
        <v>1</v>
      </c>
      <c r="N16" s="421">
        <f t="shared" si="2"/>
        <v>0.7</v>
      </c>
      <c r="O16" s="741"/>
      <c r="P16" s="500">
        <v>4.4000000000000004</v>
      </c>
      <c r="Q16" s="501">
        <v>4.4000000000000004</v>
      </c>
      <c r="R16" s="436">
        <f t="shared" si="13"/>
        <v>0</v>
      </c>
      <c r="S16" s="113">
        <f t="shared" si="3"/>
        <v>0</v>
      </c>
      <c r="T16" s="424">
        <f t="shared" si="4"/>
        <v>1</v>
      </c>
      <c r="U16" s="425">
        <f t="shared" si="5"/>
        <v>0.7</v>
      </c>
      <c r="V16" s="780"/>
      <c r="X16" s="500">
        <v>4.4000000000000004</v>
      </c>
      <c r="Y16" s="501">
        <v>4.4000000000000004</v>
      </c>
      <c r="Z16" s="436">
        <f t="shared" si="14"/>
        <v>0</v>
      </c>
      <c r="AA16" s="113">
        <f t="shared" si="6"/>
        <v>0</v>
      </c>
      <c r="AB16" s="424">
        <f t="shared" si="7"/>
        <v>1</v>
      </c>
      <c r="AC16" s="590">
        <f t="shared" si="8"/>
        <v>0.7</v>
      </c>
      <c r="AD16" s="771"/>
      <c r="AE16" s="597">
        <f t="shared" ref="AE16:AE21" si="16">SUM(I16+P16+X16)/COUNT(I16,P16,X16)</f>
        <v>4.4000000000000004</v>
      </c>
      <c r="AF16" s="598">
        <f t="shared" ref="AF16:AF21" si="17">SUM(J16+Q16+Y16)/COUNT(J16,Q16,Y16)</f>
        <v>4.4000000000000004</v>
      </c>
      <c r="AG16" s="436">
        <f t="shared" si="15"/>
        <v>0</v>
      </c>
      <c r="AH16" s="113">
        <f t="shared" si="10"/>
        <v>0</v>
      </c>
      <c r="AI16" s="424">
        <f t="shared" si="11"/>
        <v>1</v>
      </c>
      <c r="AJ16" s="425">
        <f>D16*AI16</f>
        <v>0.7</v>
      </c>
      <c r="AK16" s="780"/>
    </row>
    <row r="17" spans="2:37" s="67" customFormat="1" ht="33.6" customHeight="1">
      <c r="B17" s="33">
        <v>5</v>
      </c>
      <c r="C17" s="54" t="s">
        <v>195</v>
      </c>
      <c r="D17" s="55">
        <v>2</v>
      </c>
      <c r="E17" s="31" t="s">
        <v>188</v>
      </c>
      <c r="F17" s="32" t="s">
        <v>35</v>
      </c>
      <c r="G17" s="112"/>
      <c r="I17" s="500">
        <v>4.3</v>
      </c>
      <c r="J17" s="501">
        <v>4.3</v>
      </c>
      <c r="K17" s="412">
        <f t="shared" si="12"/>
        <v>0</v>
      </c>
      <c r="L17" s="98">
        <f t="shared" si="0"/>
        <v>0</v>
      </c>
      <c r="M17" s="413">
        <f t="shared" si="1"/>
        <v>1</v>
      </c>
      <c r="N17" s="421">
        <f t="shared" si="2"/>
        <v>2</v>
      </c>
      <c r="O17" s="741"/>
      <c r="P17" s="500">
        <v>4.3</v>
      </c>
      <c r="Q17" s="501">
        <v>4.3</v>
      </c>
      <c r="R17" s="436">
        <f t="shared" si="13"/>
        <v>0</v>
      </c>
      <c r="S17" s="113">
        <f t="shared" si="3"/>
        <v>0</v>
      </c>
      <c r="T17" s="424">
        <f t="shared" si="4"/>
        <v>1</v>
      </c>
      <c r="U17" s="425">
        <f t="shared" si="5"/>
        <v>2</v>
      </c>
      <c r="V17" s="780"/>
      <c r="X17" s="500">
        <v>4.3</v>
      </c>
      <c r="Y17" s="501">
        <v>4.3</v>
      </c>
      <c r="Z17" s="436">
        <f t="shared" si="14"/>
        <v>0</v>
      </c>
      <c r="AA17" s="113">
        <f t="shared" si="6"/>
        <v>0</v>
      </c>
      <c r="AB17" s="424">
        <f t="shared" si="7"/>
        <v>1</v>
      </c>
      <c r="AC17" s="590">
        <f t="shared" si="8"/>
        <v>2</v>
      </c>
      <c r="AD17" s="771"/>
      <c r="AE17" s="597">
        <f t="shared" ref="AE17:AE18" si="18">SUM(I17+P17+X17)/COUNT(I17,P17,X17)</f>
        <v>4.3</v>
      </c>
      <c r="AF17" s="598">
        <f t="shared" ref="AF17:AF18" si="19">SUM(J17+Q17+Y17)/COUNT(J17,Q17,Y17)</f>
        <v>4.3</v>
      </c>
      <c r="AG17" s="436">
        <f t="shared" si="15"/>
        <v>0</v>
      </c>
      <c r="AH17" s="113">
        <f t="shared" si="10"/>
        <v>0</v>
      </c>
      <c r="AI17" s="424">
        <f t="shared" si="11"/>
        <v>1</v>
      </c>
      <c r="AJ17" s="425">
        <f t="shared" ref="AJ17:AJ22" si="20">+D17*AI17</f>
        <v>2</v>
      </c>
      <c r="AK17" s="780"/>
    </row>
    <row r="18" spans="2:37" s="67" customFormat="1" ht="33.6" customHeight="1">
      <c r="B18" s="33">
        <v>6</v>
      </c>
      <c r="C18" s="271" t="s">
        <v>175</v>
      </c>
      <c r="D18" s="272">
        <v>0.7</v>
      </c>
      <c r="E18" s="269" t="s">
        <v>252</v>
      </c>
      <c r="F18" s="270" t="s">
        <v>35</v>
      </c>
      <c r="I18" s="500">
        <v>95</v>
      </c>
      <c r="J18" s="501">
        <v>95</v>
      </c>
      <c r="K18" s="412">
        <f t="shared" si="12"/>
        <v>0</v>
      </c>
      <c r="L18" s="98">
        <f t="shared" si="0"/>
        <v>0</v>
      </c>
      <c r="M18" s="413">
        <f t="shared" si="1"/>
        <v>1</v>
      </c>
      <c r="N18" s="414">
        <f t="shared" si="2"/>
        <v>0.7</v>
      </c>
      <c r="O18" s="741"/>
      <c r="P18" s="500">
        <v>95</v>
      </c>
      <c r="Q18" s="501">
        <v>95</v>
      </c>
      <c r="R18" s="412">
        <f t="shared" si="13"/>
        <v>0</v>
      </c>
      <c r="S18" s="98">
        <f t="shared" si="3"/>
        <v>0</v>
      </c>
      <c r="T18" s="413">
        <f t="shared" si="4"/>
        <v>1</v>
      </c>
      <c r="U18" s="414">
        <f t="shared" si="5"/>
        <v>0.7</v>
      </c>
      <c r="V18" s="780"/>
      <c r="X18" s="500">
        <v>95</v>
      </c>
      <c r="Y18" s="501">
        <v>95</v>
      </c>
      <c r="Z18" s="436">
        <f t="shared" ref="Z18" si="21">+X18-Y18</f>
        <v>0</v>
      </c>
      <c r="AA18" s="113">
        <f t="shared" ref="AA18" si="22">+Z18/Y18</f>
        <v>0</v>
      </c>
      <c r="AB18" s="424">
        <f t="shared" ref="AB18" si="23">IF(AA18&lt;-10%,0,IF(AA18&lt;=-8%,0.3,IF(AA18&lt;=-5%,0.5,IF(AA18&lt;0%,0.8,IF(AA18=0,1,IF(AA18&lt;=5%,1.02,1.04))))))</f>
        <v>1</v>
      </c>
      <c r="AC18" s="590">
        <f t="shared" si="8"/>
        <v>0.7</v>
      </c>
      <c r="AD18" s="771"/>
      <c r="AE18" s="597">
        <f t="shared" si="18"/>
        <v>95</v>
      </c>
      <c r="AF18" s="598">
        <f t="shared" si="19"/>
        <v>95</v>
      </c>
      <c r="AG18" s="436">
        <f t="shared" ref="AG18" si="24">+AE18-AF18</f>
        <v>0</v>
      </c>
      <c r="AH18" s="113">
        <f t="shared" ref="AH18" si="25">+AG18/AF18</f>
        <v>0</v>
      </c>
      <c r="AI18" s="424">
        <f t="shared" ref="AI18" si="26">IF(AH18&lt;-10%,0,IF(AH18&lt;=-8%,0.3,IF(AH18&lt;=-5%,0.5,IF(AH18&lt;0%,0.8,IF(AH18=0,1,IF(AH18&lt;=5%,1.02,1.04))))))</f>
        <v>1</v>
      </c>
      <c r="AJ18" s="425">
        <f t="shared" si="20"/>
        <v>0.7</v>
      </c>
      <c r="AK18" s="780"/>
    </row>
    <row r="19" spans="2:37" s="67" customFormat="1" ht="37.5" customHeight="1">
      <c r="B19" s="33">
        <v>7</v>
      </c>
      <c r="C19" s="40" t="s">
        <v>66</v>
      </c>
      <c r="D19" s="41">
        <v>1</v>
      </c>
      <c r="E19" s="56" t="s">
        <v>253</v>
      </c>
      <c r="F19" s="115" t="s">
        <v>31</v>
      </c>
      <c r="I19" s="388">
        <v>0.9</v>
      </c>
      <c r="J19" s="389">
        <v>0.9</v>
      </c>
      <c r="K19" s="412">
        <f t="shared" si="12"/>
        <v>0</v>
      </c>
      <c r="L19" s="98">
        <f t="shared" si="0"/>
        <v>0</v>
      </c>
      <c r="M19" s="413">
        <f t="shared" si="1"/>
        <v>1</v>
      </c>
      <c r="N19" s="421">
        <f t="shared" si="2"/>
        <v>1</v>
      </c>
      <c r="O19" s="741"/>
      <c r="P19" s="388">
        <v>0.9</v>
      </c>
      <c r="Q19" s="389">
        <v>0.9</v>
      </c>
      <c r="R19" s="436">
        <f t="shared" si="13"/>
        <v>0</v>
      </c>
      <c r="S19" s="113">
        <f t="shared" si="3"/>
        <v>0</v>
      </c>
      <c r="T19" s="424">
        <f t="shared" si="4"/>
        <v>1</v>
      </c>
      <c r="U19" s="425">
        <f t="shared" si="5"/>
        <v>1</v>
      </c>
      <c r="V19" s="780"/>
      <c r="X19" s="388">
        <v>0.9</v>
      </c>
      <c r="Y19" s="389">
        <v>0.9</v>
      </c>
      <c r="Z19" s="521">
        <f t="shared" si="14"/>
        <v>0</v>
      </c>
      <c r="AA19" s="89">
        <f t="shared" si="6"/>
        <v>0</v>
      </c>
      <c r="AB19" s="451">
        <f t="shared" si="7"/>
        <v>1</v>
      </c>
      <c r="AC19" s="590">
        <f t="shared" si="8"/>
        <v>1</v>
      </c>
      <c r="AD19" s="771"/>
      <c r="AE19" s="599">
        <f t="shared" si="16"/>
        <v>0.9</v>
      </c>
      <c r="AF19" s="600">
        <f t="shared" si="17"/>
        <v>0.9</v>
      </c>
      <c r="AG19" s="436">
        <f t="shared" si="15"/>
        <v>0</v>
      </c>
      <c r="AH19" s="113">
        <f t="shared" si="10"/>
        <v>0</v>
      </c>
      <c r="AI19" s="424">
        <f t="shared" si="11"/>
        <v>1</v>
      </c>
      <c r="AJ19" s="425">
        <f t="shared" si="20"/>
        <v>1</v>
      </c>
      <c r="AK19" s="780"/>
    </row>
    <row r="20" spans="2:37" s="67" customFormat="1" ht="41.25" customHeight="1">
      <c r="B20" s="33">
        <v>8</v>
      </c>
      <c r="C20" s="40" t="s">
        <v>136</v>
      </c>
      <c r="D20" s="41">
        <v>0.6</v>
      </c>
      <c r="E20" s="93" t="s">
        <v>153</v>
      </c>
      <c r="F20" s="32" t="s">
        <v>35</v>
      </c>
      <c r="I20" s="500">
        <v>76</v>
      </c>
      <c r="J20" s="501">
        <v>76</v>
      </c>
      <c r="K20" s="412">
        <f t="shared" si="12"/>
        <v>0</v>
      </c>
      <c r="L20" s="98">
        <f t="shared" si="0"/>
        <v>0</v>
      </c>
      <c r="M20" s="413">
        <f t="shared" si="1"/>
        <v>1</v>
      </c>
      <c r="N20" s="421">
        <f t="shared" si="2"/>
        <v>0.6</v>
      </c>
      <c r="O20" s="741"/>
      <c r="P20" s="500">
        <v>76</v>
      </c>
      <c r="Q20" s="501">
        <v>76</v>
      </c>
      <c r="R20" s="436">
        <f t="shared" si="13"/>
        <v>0</v>
      </c>
      <c r="S20" s="113">
        <f t="shared" si="3"/>
        <v>0</v>
      </c>
      <c r="T20" s="424">
        <f t="shared" si="4"/>
        <v>1</v>
      </c>
      <c r="U20" s="425">
        <f t="shared" si="5"/>
        <v>0.6</v>
      </c>
      <c r="V20" s="780"/>
      <c r="X20" s="500">
        <v>76</v>
      </c>
      <c r="Y20" s="501">
        <v>76</v>
      </c>
      <c r="Z20" s="423">
        <f t="shared" si="14"/>
        <v>0</v>
      </c>
      <c r="AA20" s="113">
        <f t="shared" si="6"/>
        <v>0</v>
      </c>
      <c r="AB20" s="424">
        <f t="shared" si="7"/>
        <v>1</v>
      </c>
      <c r="AC20" s="590">
        <f t="shared" si="8"/>
        <v>0.6</v>
      </c>
      <c r="AD20" s="771"/>
      <c r="AE20" s="597">
        <f t="shared" si="16"/>
        <v>76</v>
      </c>
      <c r="AF20" s="598">
        <f t="shared" si="17"/>
        <v>76</v>
      </c>
      <c r="AG20" s="436">
        <f t="shared" si="15"/>
        <v>0</v>
      </c>
      <c r="AH20" s="113">
        <f t="shared" si="10"/>
        <v>0</v>
      </c>
      <c r="AI20" s="424">
        <f t="shared" si="11"/>
        <v>1</v>
      </c>
      <c r="AJ20" s="425">
        <f t="shared" si="20"/>
        <v>0.6</v>
      </c>
      <c r="AK20" s="780"/>
    </row>
    <row r="21" spans="2:37" s="67" customFormat="1" ht="79.150000000000006" customHeight="1">
      <c r="B21" s="33">
        <v>9</v>
      </c>
      <c r="C21" s="40" t="s">
        <v>137</v>
      </c>
      <c r="D21" s="41">
        <v>0.6</v>
      </c>
      <c r="E21" s="251" t="s">
        <v>155</v>
      </c>
      <c r="F21" s="32" t="s">
        <v>35</v>
      </c>
      <c r="I21" s="500">
        <v>80</v>
      </c>
      <c r="J21" s="501">
        <v>80</v>
      </c>
      <c r="K21" s="412">
        <f t="shared" si="12"/>
        <v>0</v>
      </c>
      <c r="L21" s="98">
        <f t="shared" si="0"/>
        <v>0</v>
      </c>
      <c r="M21" s="413">
        <f t="shared" si="1"/>
        <v>1</v>
      </c>
      <c r="N21" s="421">
        <f t="shared" si="2"/>
        <v>0.6</v>
      </c>
      <c r="O21" s="741"/>
      <c r="P21" s="500">
        <v>80</v>
      </c>
      <c r="Q21" s="501">
        <v>80</v>
      </c>
      <c r="R21" s="436">
        <f t="shared" si="13"/>
        <v>0</v>
      </c>
      <c r="S21" s="113">
        <f t="shared" si="3"/>
        <v>0</v>
      </c>
      <c r="T21" s="424">
        <f t="shared" si="4"/>
        <v>1</v>
      </c>
      <c r="U21" s="425">
        <f t="shared" si="5"/>
        <v>0.6</v>
      </c>
      <c r="V21" s="780"/>
      <c r="X21" s="500">
        <v>80</v>
      </c>
      <c r="Y21" s="501">
        <v>80</v>
      </c>
      <c r="Z21" s="423">
        <f t="shared" si="14"/>
        <v>0</v>
      </c>
      <c r="AA21" s="113">
        <f t="shared" si="6"/>
        <v>0</v>
      </c>
      <c r="AB21" s="424">
        <f t="shared" si="7"/>
        <v>1</v>
      </c>
      <c r="AC21" s="590">
        <f t="shared" si="8"/>
        <v>0.6</v>
      </c>
      <c r="AD21" s="771"/>
      <c r="AE21" s="597">
        <f t="shared" si="16"/>
        <v>80</v>
      </c>
      <c r="AF21" s="598">
        <f t="shared" si="17"/>
        <v>80</v>
      </c>
      <c r="AG21" s="436">
        <f t="shared" si="15"/>
        <v>0</v>
      </c>
      <c r="AH21" s="113">
        <f t="shared" si="10"/>
        <v>0</v>
      </c>
      <c r="AI21" s="424">
        <f t="shared" si="11"/>
        <v>1</v>
      </c>
      <c r="AJ21" s="425">
        <f t="shared" si="20"/>
        <v>0.6</v>
      </c>
      <c r="AK21" s="780"/>
    </row>
    <row r="22" spans="2:37" s="67" customFormat="1" ht="60.75" thickBot="1">
      <c r="B22" s="33">
        <v>10</v>
      </c>
      <c r="C22" s="54" t="s">
        <v>142</v>
      </c>
      <c r="D22" s="55">
        <v>0.6</v>
      </c>
      <c r="E22" s="60" t="s">
        <v>156</v>
      </c>
      <c r="F22" s="32" t="s">
        <v>35</v>
      </c>
      <c r="I22" s="404">
        <v>75.25</v>
      </c>
      <c r="J22" s="405">
        <v>75</v>
      </c>
      <c r="K22" s="415">
        <f t="shared" si="12"/>
        <v>0.25</v>
      </c>
      <c r="L22" s="99">
        <f t="shared" si="0"/>
        <v>3.3333333333333335E-3</v>
      </c>
      <c r="M22" s="416">
        <f t="shared" si="1"/>
        <v>1.02</v>
      </c>
      <c r="N22" s="422">
        <f t="shared" si="2"/>
        <v>0.61199999999999999</v>
      </c>
      <c r="O22" s="741"/>
      <c r="P22" s="404">
        <v>75.25</v>
      </c>
      <c r="Q22" s="405">
        <v>75</v>
      </c>
      <c r="R22" s="441">
        <f t="shared" si="13"/>
        <v>0.25</v>
      </c>
      <c r="S22" s="64">
        <f t="shared" si="3"/>
        <v>3.3333333333333335E-3</v>
      </c>
      <c r="T22" s="442">
        <f t="shared" si="4"/>
        <v>1.02</v>
      </c>
      <c r="U22" s="428">
        <f t="shared" si="5"/>
        <v>0.61199999999999999</v>
      </c>
      <c r="V22" s="780"/>
      <c r="X22" s="404">
        <v>75.25</v>
      </c>
      <c r="Y22" s="405">
        <v>75</v>
      </c>
      <c r="Z22" s="441">
        <f t="shared" si="14"/>
        <v>0.25</v>
      </c>
      <c r="AA22" s="64">
        <f t="shared" si="6"/>
        <v>3.3333333333333335E-3</v>
      </c>
      <c r="AB22" s="442">
        <f t="shared" si="7"/>
        <v>1.02</v>
      </c>
      <c r="AC22" s="452">
        <f t="shared" si="8"/>
        <v>0.61199999999999999</v>
      </c>
      <c r="AD22" s="771"/>
      <c r="AE22" s="601">
        <f t="shared" ref="AE22" si="27">SUM(I22+P22+X22)/COUNT(I22,P22,X22)</f>
        <v>75.25</v>
      </c>
      <c r="AF22" s="602">
        <f t="shared" ref="AF22" si="28">SUM(J22+Q22+Y22)/COUNT(J22,Q22,Y22)</f>
        <v>75</v>
      </c>
      <c r="AG22" s="441">
        <f t="shared" si="15"/>
        <v>0.25</v>
      </c>
      <c r="AH22" s="64">
        <f t="shared" si="10"/>
        <v>3.3333333333333335E-3</v>
      </c>
      <c r="AI22" s="442">
        <f t="shared" si="11"/>
        <v>1.02</v>
      </c>
      <c r="AJ22" s="428">
        <f t="shared" si="20"/>
        <v>0.61199999999999999</v>
      </c>
      <c r="AK22" s="780"/>
    </row>
    <row r="23" spans="2:37" s="201" customFormat="1" ht="15.75" thickBot="1">
      <c r="C23" s="197"/>
      <c r="D23" s="198">
        <f>SUM(D13:D22)</f>
        <v>9.9999999999999982</v>
      </c>
      <c r="E23" s="199" t="s">
        <v>157</v>
      </c>
      <c r="F23" s="200"/>
      <c r="I23" s="206" t="s">
        <v>158</v>
      </c>
      <c r="J23" s="227"/>
      <c r="K23" s="543"/>
      <c r="L23" s="544">
        <f>+N23/D23</f>
        <v>1.0028000000000001</v>
      </c>
      <c r="M23" s="572">
        <f>+SUM(M13:M22)</f>
        <v>10.039999999999999</v>
      </c>
      <c r="N23" s="545">
        <f>+SUM(N13:N22)</f>
        <v>10.028</v>
      </c>
      <c r="O23" s="742"/>
      <c r="P23" s="206" t="s">
        <v>158</v>
      </c>
      <c r="Q23" s="227"/>
      <c r="R23" s="543"/>
      <c r="S23" s="544">
        <f>+U23/$D$23</f>
        <v>1.0028000000000001</v>
      </c>
      <c r="T23" s="572">
        <f>+SUM(T13:T22)</f>
        <v>10.039999999999999</v>
      </c>
      <c r="U23" s="589">
        <f>+SUM(U13:U22)</f>
        <v>10.028</v>
      </c>
      <c r="V23" s="770"/>
      <c r="X23" s="206" t="s">
        <v>158</v>
      </c>
      <c r="Y23" s="227"/>
      <c r="Z23" s="543"/>
      <c r="AA23" s="544">
        <f>+AC23/D23</f>
        <v>1.0028000000000001</v>
      </c>
      <c r="AB23" s="572">
        <f>+SUM(AB13:AB22)</f>
        <v>10.039999999999999</v>
      </c>
      <c r="AC23" s="545">
        <f>+SUM(AC13:AC22)</f>
        <v>10.028</v>
      </c>
      <c r="AD23" s="779"/>
      <c r="AE23" s="229"/>
      <c r="AF23" s="230"/>
      <c r="AG23" s="592"/>
      <c r="AH23" s="593">
        <f>+AJ23/D23</f>
        <v>1.0028000000000001</v>
      </c>
      <c r="AI23" s="594">
        <f>+SUM(AI13:AI22)</f>
        <v>10.039999999999999</v>
      </c>
      <c r="AJ23" s="595">
        <f>+SUM(AJ13:AJ22)</f>
        <v>10.028</v>
      </c>
      <c r="AK23" s="742"/>
    </row>
    <row r="24" spans="2:37" s="18" customFormat="1" ht="15.75" thickBot="1">
      <c r="C24" s="95"/>
      <c r="D24" s="43"/>
      <c r="E24" s="42"/>
      <c r="F24" s="44"/>
      <c r="K24" s="547"/>
      <c r="L24" s="547"/>
      <c r="M24" s="547"/>
      <c r="N24" s="547"/>
      <c r="AG24" s="547"/>
      <c r="AH24" s="547"/>
      <c r="AI24" s="547"/>
      <c r="AJ24" s="547"/>
    </row>
    <row r="25" spans="2:37" s="18" customFormat="1" ht="15.75" thickBot="1">
      <c r="C25" s="242" t="s">
        <v>127</v>
      </c>
      <c r="D25" s="5"/>
      <c r="E25" s="4"/>
      <c r="F25" s="26"/>
      <c r="I25" s="696" t="s">
        <v>112</v>
      </c>
      <c r="J25" s="697"/>
      <c r="K25" s="697"/>
      <c r="L25" s="697"/>
      <c r="M25" s="697"/>
      <c r="N25" s="698"/>
      <c r="P25" s="696" t="s">
        <v>118</v>
      </c>
      <c r="Q25" s="697"/>
      <c r="R25" s="697"/>
      <c r="S25" s="697"/>
      <c r="T25" s="697"/>
      <c r="U25" s="698"/>
      <c r="X25" s="696" t="s">
        <v>119</v>
      </c>
      <c r="Y25" s="697"/>
      <c r="Z25" s="697"/>
      <c r="AA25" s="697"/>
      <c r="AB25" s="697"/>
      <c r="AC25" s="698"/>
      <c r="AE25" s="696" t="s">
        <v>120</v>
      </c>
      <c r="AF25" s="697"/>
      <c r="AG25" s="697"/>
      <c r="AH25" s="697"/>
      <c r="AI25" s="697"/>
      <c r="AJ25" s="698"/>
    </row>
    <row r="26" spans="2:37" s="18" customFormat="1" ht="18.600000000000001" customHeight="1" thickBot="1">
      <c r="C26" s="762" t="s">
        <v>126</v>
      </c>
      <c r="D26" s="762"/>
      <c r="E26" s="762" t="s">
        <v>128</v>
      </c>
      <c r="F26" s="762"/>
      <c r="I26" s="235"/>
      <c r="J26" s="18" t="s">
        <v>113</v>
      </c>
      <c r="K26" s="527">
        <f>$D$23</f>
        <v>9.9999999999999982</v>
      </c>
      <c r="L26" s="96" t="s">
        <v>114</v>
      </c>
      <c r="N26" s="236"/>
      <c r="P26" s="235"/>
      <c r="Q26" s="18" t="s">
        <v>113</v>
      </c>
      <c r="R26" s="527">
        <f>$D$23</f>
        <v>9.9999999999999982</v>
      </c>
      <c r="S26" s="96" t="s">
        <v>114</v>
      </c>
      <c r="U26" s="236"/>
      <c r="X26" s="235"/>
      <c r="Y26" s="18" t="s">
        <v>113</v>
      </c>
      <c r="Z26" s="527">
        <f>$D$23</f>
        <v>9.9999999999999982</v>
      </c>
      <c r="AA26" s="96" t="s">
        <v>114</v>
      </c>
      <c r="AC26" s="236"/>
      <c r="AE26" s="235"/>
      <c r="AF26" s="18" t="s">
        <v>113</v>
      </c>
      <c r="AG26" s="527">
        <f>$D$23</f>
        <v>9.9999999999999982</v>
      </c>
      <c r="AH26" s="96" t="s">
        <v>114</v>
      </c>
      <c r="AJ26" s="236"/>
    </row>
    <row r="27" spans="2:37" s="18" customFormat="1" ht="15.75" thickBot="1">
      <c r="C27" s="759" t="s">
        <v>122</v>
      </c>
      <c r="D27" s="759"/>
      <c r="E27" s="759" t="s">
        <v>123</v>
      </c>
      <c r="F27" s="759"/>
      <c r="I27" s="235"/>
      <c r="K27" s="33"/>
      <c r="L27" s="26"/>
      <c r="N27" s="236"/>
      <c r="P27" s="235"/>
      <c r="R27" s="33"/>
      <c r="S27" s="26"/>
      <c r="U27" s="236"/>
      <c r="X27" s="235"/>
      <c r="Z27" s="33"/>
      <c r="AA27" s="26"/>
      <c r="AC27" s="236"/>
      <c r="AE27" s="235"/>
      <c r="AG27" s="33"/>
      <c r="AH27" s="26"/>
      <c r="AJ27" s="236"/>
    </row>
    <row r="28" spans="2:37" ht="15" customHeight="1" thickBot="1">
      <c r="C28" s="759" t="s">
        <v>130</v>
      </c>
      <c r="D28" s="759"/>
      <c r="E28" s="759" t="s">
        <v>124</v>
      </c>
      <c r="F28" s="759"/>
      <c r="I28" s="785" t="s">
        <v>115</v>
      </c>
      <c r="J28" s="786"/>
      <c r="K28" s="528">
        <f>N23</f>
        <v>10.028</v>
      </c>
      <c r="L28" s="26"/>
      <c r="M28" s="18"/>
      <c r="N28" s="236"/>
      <c r="P28" s="235"/>
      <c r="Q28" s="18" t="s">
        <v>115</v>
      </c>
      <c r="R28" s="528">
        <f>U23</f>
        <v>10.028</v>
      </c>
      <c r="S28" s="26"/>
      <c r="T28" s="18"/>
      <c r="U28" s="236"/>
      <c r="X28" s="235"/>
      <c r="Y28" s="18" t="s">
        <v>115</v>
      </c>
      <c r="Z28" s="528">
        <f>AC23</f>
        <v>10.028</v>
      </c>
      <c r="AA28" s="26"/>
      <c r="AB28" s="18"/>
      <c r="AC28" s="236"/>
      <c r="AE28" s="235"/>
      <c r="AF28" s="18" t="s">
        <v>115</v>
      </c>
      <c r="AG28" s="528">
        <f>AJ23</f>
        <v>10.028</v>
      </c>
      <c r="AH28" s="26"/>
      <c r="AI28" s="18"/>
      <c r="AJ28" s="236"/>
    </row>
    <row r="29" spans="2:37" ht="15.75" thickBot="1">
      <c r="C29" s="759" t="s">
        <v>129</v>
      </c>
      <c r="D29" s="759"/>
      <c r="E29" s="760" t="s">
        <v>125</v>
      </c>
      <c r="F29" s="761"/>
      <c r="I29" s="237"/>
      <c r="K29" s="33"/>
      <c r="L29" s="26"/>
      <c r="N29" s="238"/>
      <c r="P29" s="237"/>
      <c r="R29" s="33"/>
      <c r="S29" s="26"/>
      <c r="U29" s="238"/>
      <c r="X29" s="237"/>
      <c r="Z29" s="33"/>
      <c r="AA29" s="26"/>
      <c r="AC29" s="238"/>
      <c r="AE29" s="237"/>
      <c r="AG29" s="33"/>
      <c r="AH29" s="26"/>
      <c r="AJ29" s="238"/>
    </row>
    <row r="30" spans="2:37" ht="18.600000000000001" customHeight="1" thickBot="1">
      <c r="C30" s="243" t="s">
        <v>132</v>
      </c>
      <c r="D30" s="244"/>
      <c r="E30" s="245"/>
      <c r="F30" s="245"/>
      <c r="I30" s="699" t="s">
        <v>108</v>
      </c>
      <c r="J30" s="700"/>
      <c r="K30" s="247">
        <v>15000</v>
      </c>
      <c r="L30" s="96" t="s">
        <v>239</v>
      </c>
      <c r="N30" s="238"/>
      <c r="P30" s="699" t="s">
        <v>108</v>
      </c>
      <c r="Q30" s="700"/>
      <c r="R30" s="247">
        <v>15000</v>
      </c>
      <c r="S30" s="96" t="s">
        <v>239</v>
      </c>
      <c r="U30" s="238"/>
      <c r="X30" s="699" t="s">
        <v>108</v>
      </c>
      <c r="Y30" s="700"/>
      <c r="Z30" s="247">
        <v>15000</v>
      </c>
      <c r="AA30" s="96" t="s">
        <v>239</v>
      </c>
      <c r="AC30" s="238"/>
      <c r="AE30" s="699" t="s">
        <v>108</v>
      </c>
      <c r="AF30" s="700"/>
      <c r="AG30" s="247">
        <v>15000</v>
      </c>
      <c r="AH30" s="96" t="s">
        <v>239</v>
      </c>
      <c r="AJ30" s="238"/>
    </row>
    <row r="31" spans="2:37" ht="15.75" thickBot="1">
      <c r="C31" s="763"/>
      <c r="D31" s="763"/>
      <c r="E31" s="763"/>
      <c r="F31" s="763"/>
      <c r="I31" s="237"/>
      <c r="K31" s="33"/>
      <c r="L31" s="26"/>
      <c r="N31" s="238"/>
      <c r="P31" s="237"/>
      <c r="R31" s="33"/>
      <c r="S31" s="26"/>
      <c r="U31" s="238"/>
      <c r="X31" s="237"/>
      <c r="Z31" s="33"/>
      <c r="AA31" s="26"/>
      <c r="AC31" s="238"/>
      <c r="AE31" s="237"/>
      <c r="AG31" s="33"/>
      <c r="AH31" s="26"/>
      <c r="AJ31" s="238"/>
    </row>
    <row r="32" spans="2:37" ht="16.5" thickBot="1">
      <c r="C32" s="4"/>
      <c r="D32" s="232"/>
      <c r="E32" s="231"/>
      <c r="F32" s="231"/>
      <c r="I32" s="699" t="s">
        <v>117</v>
      </c>
      <c r="J32" s="700"/>
      <c r="K32" s="529">
        <f>K28/K26</f>
        <v>1.0028000000000001</v>
      </c>
      <c r="L32" s="26"/>
      <c r="N32" s="238"/>
      <c r="P32" s="699" t="s">
        <v>117</v>
      </c>
      <c r="Q32" s="700"/>
      <c r="R32" s="529">
        <f>R28/R26</f>
        <v>1.0028000000000001</v>
      </c>
      <c r="S32" s="26"/>
      <c r="U32" s="238"/>
      <c r="X32" s="699" t="s">
        <v>117</v>
      </c>
      <c r="Y32" s="700"/>
      <c r="Z32" s="529">
        <f>Z28/Z26</f>
        <v>1.0028000000000001</v>
      </c>
      <c r="AA32" s="26"/>
      <c r="AC32" s="238"/>
      <c r="AE32" s="699" t="s">
        <v>117</v>
      </c>
      <c r="AF32" s="700"/>
      <c r="AG32" s="508">
        <f>AG28/AG26</f>
        <v>1.0028000000000001</v>
      </c>
      <c r="AH32" s="26"/>
      <c r="AJ32" s="238"/>
    </row>
    <row r="33" spans="9:36" ht="15.75" thickBot="1">
      <c r="I33" s="237"/>
      <c r="K33" s="26"/>
      <c r="L33" s="26"/>
      <c r="N33" s="238"/>
      <c r="P33" s="237"/>
      <c r="R33" s="26"/>
      <c r="S33" s="26"/>
      <c r="U33" s="238"/>
      <c r="X33" s="237"/>
      <c r="Z33" s="26"/>
      <c r="AA33" s="26"/>
      <c r="AC33" s="238"/>
      <c r="AE33" s="237"/>
      <c r="AG33" s="85"/>
      <c r="AH33" s="26"/>
      <c r="AJ33" s="238"/>
    </row>
    <row r="34" spans="9:36" ht="15.75" thickBot="1">
      <c r="I34" s="699" t="s">
        <v>111</v>
      </c>
      <c r="J34" s="700"/>
      <c r="K34" s="772">
        <f>IF(K32&lt;85%,0,IF(K32&lt;120%,(K30*K32),(K30*120%)))</f>
        <v>15042.000000000002</v>
      </c>
      <c r="L34" s="773">
        <f t="shared" ref="L34" si="29">IF(L32&lt;80%,0,IF(L32&lt;100%,(L30*L32),IF(L32=100%,(L30),IF(L32&lt;=105%,(L30*L32),IF(L32&lt;=150%,(L30*L32),(L30*150%))))))</f>
        <v>0</v>
      </c>
      <c r="N34" s="238"/>
      <c r="P34" s="699" t="s">
        <v>111</v>
      </c>
      <c r="Q34" s="700"/>
      <c r="R34" s="772">
        <f>IF(R32&lt;85%,0,IF(R32&lt;120%,(R30*R32),(R30*120%)))</f>
        <v>15042.000000000002</v>
      </c>
      <c r="S34" s="773">
        <f t="shared" ref="S34" si="30">IF(S32&lt;80%,0,IF(S32&lt;100%,(S30*S32),IF(S32=100%,(S30),IF(S32&lt;=105%,(S30*S32),IF(S32&lt;=150%,(S30*S32),(S30*150%))))))</f>
        <v>0</v>
      </c>
      <c r="U34" s="238"/>
      <c r="X34" s="699" t="s">
        <v>111</v>
      </c>
      <c r="Y34" s="700"/>
      <c r="Z34" s="772">
        <f>IF(Z32&lt;85%,0,IF(Z32&lt;120%,(Z30*Z32),(Z30*120%)))</f>
        <v>15042.000000000002</v>
      </c>
      <c r="AA34" s="773">
        <f t="shared" ref="AA34" si="31">IF(AA32&lt;80%,0,IF(AA32&lt;100%,(AA30*AA32),IF(AA32=100%,(AA30),IF(AA32&lt;=105%,(AA30*AA32),IF(AA32&lt;=150%,(AA30*AA32),(AA30*150%))))))</f>
        <v>0</v>
      </c>
      <c r="AC34" s="238"/>
      <c r="AE34" s="699" t="s">
        <v>111</v>
      </c>
      <c r="AF34" s="700"/>
      <c r="AG34" s="787">
        <f>IF(AG32&lt;85%,0,IF(AG32&lt;120%,(AG30*AG32),(AG30*120%)))</f>
        <v>15042.000000000002</v>
      </c>
      <c r="AH34" s="788">
        <f t="shared" ref="AH34" si="32">IF(AH32&lt;80%,0,IF(AH32&lt;100%,(AH30*AH32),IF(AH32=100%,(AH30),IF(AH32&lt;=105%,(AH30*AH32),IF(AH32&lt;=150%,(AH30*AH32),(AH30*150%))))))</f>
        <v>0</v>
      </c>
      <c r="AJ34" s="238"/>
    </row>
    <row r="35" spans="9:36" ht="15.75" thickBot="1">
      <c r="I35" s="239"/>
      <c r="J35" s="240"/>
      <c r="K35" s="240"/>
      <c r="L35" s="240"/>
      <c r="M35" s="240"/>
      <c r="N35" s="241"/>
      <c r="P35" s="239"/>
      <c r="Q35" s="240"/>
      <c r="R35" s="240"/>
      <c r="S35" s="240"/>
      <c r="T35" s="240"/>
      <c r="U35" s="241"/>
      <c r="X35" s="239"/>
      <c r="Y35" s="240"/>
      <c r="Z35" s="240"/>
      <c r="AA35" s="240"/>
      <c r="AB35" s="240"/>
      <c r="AC35" s="241"/>
      <c r="AE35" s="239"/>
      <c r="AF35" s="240"/>
      <c r="AG35" s="240"/>
      <c r="AH35" s="596"/>
      <c r="AI35" s="240"/>
      <c r="AJ35" s="241"/>
    </row>
  </sheetData>
  <mergeCells count="40">
    <mergeCell ref="C29:D29"/>
    <mergeCell ref="E29:F29"/>
    <mergeCell ref="C31:D31"/>
    <mergeCell ref="E31:F31"/>
    <mergeCell ref="C26:D26"/>
    <mergeCell ref="E26:F26"/>
    <mergeCell ref="C27:D27"/>
    <mergeCell ref="E27:F27"/>
    <mergeCell ref="C28:D28"/>
    <mergeCell ref="E28:F28"/>
    <mergeCell ref="AE25:AJ25"/>
    <mergeCell ref="AE30:AF30"/>
    <mergeCell ref="AE32:AF32"/>
    <mergeCell ref="AE34:AF34"/>
    <mergeCell ref="AG34:AH34"/>
    <mergeCell ref="X25:AC25"/>
    <mergeCell ref="X30:Y30"/>
    <mergeCell ref="X32:Y32"/>
    <mergeCell ref="X34:Y34"/>
    <mergeCell ref="Z34:AA34"/>
    <mergeCell ref="P25:U25"/>
    <mergeCell ref="P30:Q30"/>
    <mergeCell ref="P32:Q32"/>
    <mergeCell ref="P34:Q34"/>
    <mergeCell ref="R34:S34"/>
    <mergeCell ref="I25:N25"/>
    <mergeCell ref="I30:J30"/>
    <mergeCell ref="I32:J32"/>
    <mergeCell ref="I34:J34"/>
    <mergeCell ref="K34:L34"/>
    <mergeCell ref="I28:J28"/>
    <mergeCell ref="P10:U10"/>
    <mergeCell ref="I10:N10"/>
    <mergeCell ref="C10:F10"/>
    <mergeCell ref="O7:O23"/>
    <mergeCell ref="AK7:AK23"/>
    <mergeCell ref="X10:AC10"/>
    <mergeCell ref="V7:V23"/>
    <mergeCell ref="AD7:AD23"/>
    <mergeCell ref="AE9:AJ10"/>
  </mergeCells>
  <conditionalFormatting sqref="H13">
    <cfRule type="colorScale" priority="436">
      <colorScale>
        <cfvo type="num" val="0"/>
        <cfvo type="num" val="0.5"/>
        <cfvo type="num" val="1"/>
        <color rgb="FFF8696B"/>
        <color rgb="FFFFEB84"/>
        <color rgb="FF63BE7B"/>
      </colorScale>
    </cfRule>
  </conditionalFormatting>
  <conditionalFormatting sqref="H15">
    <cfRule type="colorScale" priority="435">
      <colorScale>
        <cfvo type="num" val="0"/>
        <cfvo type="num" val="0.5"/>
        <cfvo type="num" val="1"/>
        <color rgb="FFF8696B"/>
        <color rgb="FFFFEB84"/>
        <color rgb="FF63BE7B"/>
      </colorScale>
    </cfRule>
  </conditionalFormatting>
  <conditionalFormatting sqref="H18">
    <cfRule type="colorScale" priority="36">
      <colorScale>
        <cfvo type="num" val="0"/>
        <cfvo type="num" val="0.5"/>
        <cfvo type="num" val="1"/>
        <color rgb="FFF8696B"/>
        <color rgb="FFFFEB84"/>
        <color rgb="FF63BE7B"/>
      </colorScale>
    </cfRule>
  </conditionalFormatting>
  <conditionalFormatting sqref="H19:H21 H17">
    <cfRule type="colorScale" priority="437">
      <colorScale>
        <cfvo type="num" val="0"/>
        <cfvo type="num" val="0.5"/>
        <cfvo type="num" val="1"/>
        <color rgb="FFF8696B"/>
        <color rgb="FFFFEB84"/>
        <color rgb="FF63BE7B"/>
      </colorScale>
    </cfRule>
  </conditionalFormatting>
  <conditionalFormatting sqref="H22:H23 H16 W13:W23 AE23:AG23 AL13:HI23">
    <cfRule type="colorScale" priority="438">
      <colorScale>
        <cfvo type="num" val="0"/>
        <cfvo type="num" val="0.5"/>
        <cfvo type="num" val="1"/>
        <color rgb="FFF8696B"/>
        <color rgb="FFFFEB84"/>
        <color rgb="FF63BE7B"/>
      </colorScale>
    </cfRule>
  </conditionalFormatting>
  <conditionalFormatting sqref="L13:L22">
    <cfRule type="cellIs" dxfId="39" priority="26" operator="lessThan">
      <formula>0</formula>
    </cfRule>
  </conditionalFormatting>
  <conditionalFormatting sqref="M13">
    <cfRule type="colorScale" priority="316">
      <colorScale>
        <cfvo type="num" val="0"/>
        <cfvo type="num" val="0.5"/>
        <cfvo type="num" val="1"/>
        <color rgb="FFF8696B"/>
        <color rgb="FFFFEB84"/>
        <color rgb="FF63BE7B"/>
      </colorScale>
    </cfRule>
  </conditionalFormatting>
  <conditionalFormatting sqref="M14">
    <cfRule type="colorScale" priority="319">
      <colorScale>
        <cfvo type="num" val="0"/>
        <cfvo type="num" val="0.5"/>
        <cfvo type="num" val="1"/>
        <color rgb="FFF8696B"/>
        <color rgb="FFFFEB84"/>
        <color rgb="FF63BE7B"/>
      </colorScale>
    </cfRule>
  </conditionalFormatting>
  <conditionalFormatting sqref="M15">
    <cfRule type="colorScale" priority="322">
      <colorScale>
        <cfvo type="num" val="0"/>
        <cfvo type="num" val="0.5"/>
        <cfvo type="num" val="1"/>
        <color rgb="FFF8696B"/>
        <color rgb="FFFFEB84"/>
        <color rgb="FF63BE7B"/>
      </colorScale>
    </cfRule>
  </conditionalFormatting>
  <conditionalFormatting sqref="M16">
    <cfRule type="colorScale" priority="324">
      <colorScale>
        <cfvo type="num" val="0"/>
        <cfvo type="num" val="0.5"/>
        <cfvo type="num" val="1"/>
        <color rgb="FFF8696B"/>
        <color rgb="FFFFEB84"/>
        <color rgb="FF63BE7B"/>
      </colorScale>
    </cfRule>
  </conditionalFormatting>
  <conditionalFormatting sqref="M17">
    <cfRule type="colorScale" priority="320">
      <colorScale>
        <cfvo type="num" val="0"/>
        <cfvo type="num" val="0.5"/>
        <cfvo type="num" val="1"/>
        <color rgb="FFF8696B"/>
        <color rgb="FFFFEB84"/>
        <color rgb="FF63BE7B"/>
      </colorScale>
    </cfRule>
  </conditionalFormatting>
  <conditionalFormatting sqref="M18">
    <cfRule type="colorScale" priority="25">
      <colorScale>
        <cfvo type="num" val="0"/>
        <cfvo type="num" val="0.5"/>
        <cfvo type="num" val="1"/>
        <color rgb="FFF8696B"/>
        <color rgb="FFFFEB84"/>
        <color rgb="FF63BE7B"/>
      </colorScale>
    </cfRule>
  </conditionalFormatting>
  <conditionalFormatting sqref="M19">
    <cfRule type="colorScale" priority="312">
      <colorScale>
        <cfvo type="num" val="0"/>
        <cfvo type="num" val="0.5"/>
        <cfvo type="num" val="1"/>
        <color rgb="FFF8696B"/>
        <color rgb="FFFFEB84"/>
        <color rgb="FF63BE7B"/>
      </colorScale>
    </cfRule>
    <cfRule type="colorScale" priority="315">
      <colorScale>
        <cfvo type="num" val="0"/>
        <cfvo type="num" val="0.5"/>
        <cfvo type="num" val="1"/>
        <color rgb="FFF8696B"/>
        <color rgb="FFFFEB84"/>
        <color rgb="FF63BE7B"/>
      </colorScale>
    </cfRule>
  </conditionalFormatting>
  <conditionalFormatting sqref="M20">
    <cfRule type="colorScale" priority="330">
      <colorScale>
        <cfvo type="num" val="0"/>
        <cfvo type="num" val="0.5"/>
        <cfvo type="num" val="1"/>
        <color rgb="FFF8696B"/>
        <color rgb="FFFFEB84"/>
        <color rgb="FF63BE7B"/>
      </colorScale>
    </cfRule>
    <cfRule type="colorScale" priority="333">
      <colorScale>
        <cfvo type="num" val="0"/>
        <cfvo type="num" val="0.5"/>
        <cfvo type="num" val="1"/>
        <color rgb="FFF8696B"/>
        <color rgb="FFFFEB84"/>
        <color rgb="FF63BE7B"/>
      </colorScale>
    </cfRule>
  </conditionalFormatting>
  <conditionalFormatting sqref="M21">
    <cfRule type="colorScale" priority="326">
      <colorScale>
        <cfvo type="num" val="0"/>
        <cfvo type="num" val="0.5"/>
        <cfvo type="num" val="1"/>
        <color rgb="FFF8696B"/>
        <color rgb="FFFFEB84"/>
        <color rgb="FF63BE7B"/>
      </colorScale>
    </cfRule>
    <cfRule type="colorScale" priority="329">
      <colorScale>
        <cfvo type="num" val="0"/>
        <cfvo type="num" val="0.5"/>
        <cfvo type="num" val="1"/>
        <color rgb="FFF8696B"/>
        <color rgb="FFFFEB84"/>
        <color rgb="FF63BE7B"/>
      </colorScale>
    </cfRule>
  </conditionalFormatting>
  <conditionalFormatting sqref="M22">
    <cfRule type="colorScale" priority="335">
      <colorScale>
        <cfvo type="num" val="0"/>
        <cfvo type="num" val="0.5"/>
        <cfvo type="num" val="1"/>
        <color rgb="FFF8696B"/>
        <color rgb="FFFFEB84"/>
        <color rgb="FF63BE7B"/>
      </colorScale>
    </cfRule>
  </conditionalFormatting>
  <conditionalFormatting sqref="S13:S22">
    <cfRule type="cellIs" dxfId="38" priority="14" operator="lessThan">
      <formula>0</formula>
    </cfRule>
  </conditionalFormatting>
  <conditionalFormatting sqref="T13">
    <cfRule type="colorScale" priority="189">
      <colorScale>
        <cfvo type="num" val="0"/>
        <cfvo type="num" val="0.5"/>
        <cfvo type="num" val="1"/>
        <color rgb="FFF8696B"/>
        <color rgb="FFFFEB84"/>
        <color rgb="FF63BE7B"/>
      </colorScale>
    </cfRule>
  </conditionalFormatting>
  <conditionalFormatting sqref="T14">
    <cfRule type="colorScale" priority="192">
      <colorScale>
        <cfvo type="num" val="0"/>
        <cfvo type="num" val="0.5"/>
        <cfvo type="num" val="1"/>
        <color rgb="FFF8696B"/>
        <color rgb="FFFFEB84"/>
        <color rgb="FF63BE7B"/>
      </colorScale>
    </cfRule>
  </conditionalFormatting>
  <conditionalFormatting sqref="T15">
    <cfRule type="colorScale" priority="195">
      <colorScale>
        <cfvo type="num" val="0"/>
        <cfvo type="num" val="0.5"/>
        <cfvo type="num" val="1"/>
        <color rgb="FFF8696B"/>
        <color rgb="FFFFEB84"/>
        <color rgb="FF63BE7B"/>
      </colorScale>
    </cfRule>
  </conditionalFormatting>
  <conditionalFormatting sqref="T16">
    <cfRule type="colorScale" priority="197">
      <colorScale>
        <cfvo type="num" val="0"/>
        <cfvo type="num" val="0.5"/>
        <cfvo type="num" val="1"/>
        <color rgb="FFF8696B"/>
        <color rgb="FFFFEB84"/>
        <color rgb="FF63BE7B"/>
      </colorScale>
    </cfRule>
  </conditionalFormatting>
  <conditionalFormatting sqref="T17">
    <cfRule type="colorScale" priority="193">
      <colorScale>
        <cfvo type="num" val="0"/>
        <cfvo type="num" val="0.5"/>
        <cfvo type="num" val="1"/>
        <color rgb="FFF8696B"/>
        <color rgb="FFFFEB84"/>
        <color rgb="FF63BE7B"/>
      </colorScale>
    </cfRule>
  </conditionalFormatting>
  <conditionalFormatting sqref="T18">
    <cfRule type="colorScale" priority="13">
      <colorScale>
        <cfvo type="num" val="0"/>
        <cfvo type="num" val="0.5"/>
        <cfvo type="num" val="1"/>
        <color rgb="FFF8696B"/>
        <color rgb="FFFFEB84"/>
        <color rgb="FF63BE7B"/>
      </colorScale>
    </cfRule>
  </conditionalFormatting>
  <conditionalFormatting sqref="T19">
    <cfRule type="colorScale" priority="185">
      <colorScale>
        <cfvo type="num" val="0"/>
        <cfvo type="num" val="0.5"/>
        <cfvo type="num" val="1"/>
        <color rgb="FFF8696B"/>
        <color rgb="FFFFEB84"/>
        <color rgb="FF63BE7B"/>
      </colorScale>
    </cfRule>
    <cfRule type="colorScale" priority="188">
      <colorScale>
        <cfvo type="num" val="0"/>
        <cfvo type="num" val="0.5"/>
        <cfvo type="num" val="1"/>
        <color rgb="FFF8696B"/>
        <color rgb="FFFFEB84"/>
        <color rgb="FF63BE7B"/>
      </colorScale>
    </cfRule>
  </conditionalFormatting>
  <conditionalFormatting sqref="T20">
    <cfRule type="colorScale" priority="203">
      <colorScale>
        <cfvo type="num" val="0"/>
        <cfvo type="num" val="0.5"/>
        <cfvo type="num" val="1"/>
        <color rgb="FFF8696B"/>
        <color rgb="FFFFEB84"/>
        <color rgb="FF63BE7B"/>
      </colorScale>
    </cfRule>
    <cfRule type="colorScale" priority="206">
      <colorScale>
        <cfvo type="num" val="0"/>
        <cfvo type="num" val="0.5"/>
        <cfvo type="num" val="1"/>
        <color rgb="FFF8696B"/>
        <color rgb="FFFFEB84"/>
        <color rgb="FF63BE7B"/>
      </colorScale>
    </cfRule>
  </conditionalFormatting>
  <conditionalFormatting sqref="T21">
    <cfRule type="colorScale" priority="199">
      <colorScale>
        <cfvo type="num" val="0"/>
        <cfvo type="num" val="0.5"/>
        <cfvo type="num" val="1"/>
        <color rgb="FFF8696B"/>
        <color rgb="FFFFEB84"/>
        <color rgb="FF63BE7B"/>
      </colorScale>
    </cfRule>
    <cfRule type="colorScale" priority="202">
      <colorScale>
        <cfvo type="num" val="0"/>
        <cfvo type="num" val="0.5"/>
        <cfvo type="num" val="1"/>
        <color rgb="FFF8696B"/>
        <color rgb="FFFFEB84"/>
        <color rgb="FF63BE7B"/>
      </colorScale>
    </cfRule>
  </conditionalFormatting>
  <conditionalFormatting sqref="T22">
    <cfRule type="colorScale" priority="208">
      <colorScale>
        <cfvo type="num" val="0"/>
        <cfvo type="num" val="0.5"/>
        <cfvo type="num" val="1"/>
        <color rgb="FFF8696B"/>
        <color rgb="FFFFEB84"/>
        <color rgb="FF63BE7B"/>
      </colorScale>
    </cfRule>
  </conditionalFormatting>
  <conditionalFormatting sqref="AA13:AA22">
    <cfRule type="cellIs" dxfId="37" priority="4" operator="lessThan">
      <formula>0</formula>
    </cfRule>
  </conditionalFormatting>
  <conditionalFormatting sqref="AB13">
    <cfRule type="colorScale" priority="69">
      <colorScale>
        <cfvo type="num" val="0"/>
        <cfvo type="num" val="0.5"/>
        <cfvo type="num" val="1"/>
        <color rgb="FFF8696B"/>
        <color rgb="FFFFEB84"/>
        <color rgb="FF63BE7B"/>
      </colorScale>
    </cfRule>
  </conditionalFormatting>
  <conditionalFormatting sqref="AB14">
    <cfRule type="colorScale" priority="72">
      <colorScale>
        <cfvo type="num" val="0"/>
        <cfvo type="num" val="0.5"/>
        <cfvo type="num" val="1"/>
        <color rgb="FFF8696B"/>
        <color rgb="FFFFEB84"/>
        <color rgb="FF63BE7B"/>
      </colorScale>
    </cfRule>
  </conditionalFormatting>
  <conditionalFormatting sqref="AB15">
    <cfRule type="colorScale" priority="75">
      <colorScale>
        <cfvo type="num" val="0"/>
        <cfvo type="num" val="0.5"/>
        <cfvo type="num" val="1"/>
        <color rgb="FFF8696B"/>
        <color rgb="FFFFEB84"/>
        <color rgb="FF63BE7B"/>
      </colorScale>
    </cfRule>
  </conditionalFormatting>
  <conditionalFormatting sqref="AB16">
    <cfRule type="colorScale" priority="77">
      <colorScale>
        <cfvo type="num" val="0"/>
        <cfvo type="num" val="0.5"/>
        <cfvo type="num" val="1"/>
        <color rgb="FFF8696B"/>
        <color rgb="FFFFEB84"/>
        <color rgb="FF63BE7B"/>
      </colorScale>
    </cfRule>
  </conditionalFormatting>
  <conditionalFormatting sqref="AB17">
    <cfRule type="colorScale" priority="73">
      <colorScale>
        <cfvo type="num" val="0"/>
        <cfvo type="num" val="0.5"/>
        <cfvo type="num" val="1"/>
        <color rgb="FFF8696B"/>
        <color rgb="FFFFEB84"/>
        <color rgb="FF63BE7B"/>
      </colorScale>
    </cfRule>
  </conditionalFormatting>
  <conditionalFormatting sqref="AB18">
    <cfRule type="colorScale" priority="3">
      <colorScale>
        <cfvo type="num" val="0"/>
        <cfvo type="num" val="0.5"/>
        <cfvo type="num" val="1"/>
        <color rgb="FFF8696B"/>
        <color rgb="FFFFEB84"/>
        <color rgb="FF63BE7B"/>
      </colorScale>
    </cfRule>
  </conditionalFormatting>
  <conditionalFormatting sqref="AB19">
    <cfRule type="colorScale" priority="65">
      <colorScale>
        <cfvo type="num" val="0"/>
        <cfvo type="num" val="0.5"/>
        <cfvo type="num" val="1"/>
        <color rgb="FFF8696B"/>
        <color rgb="FFFFEB84"/>
        <color rgb="FF63BE7B"/>
      </colorScale>
    </cfRule>
    <cfRule type="colorScale" priority="68">
      <colorScale>
        <cfvo type="num" val="0"/>
        <cfvo type="num" val="0.5"/>
        <cfvo type="num" val="1"/>
        <color rgb="FFF8696B"/>
        <color rgb="FFFFEB84"/>
        <color rgb="FF63BE7B"/>
      </colorScale>
    </cfRule>
  </conditionalFormatting>
  <conditionalFormatting sqref="AB20">
    <cfRule type="colorScale" priority="83">
      <colorScale>
        <cfvo type="num" val="0"/>
        <cfvo type="num" val="0.5"/>
        <cfvo type="num" val="1"/>
        <color rgb="FFF8696B"/>
        <color rgb="FFFFEB84"/>
        <color rgb="FF63BE7B"/>
      </colorScale>
    </cfRule>
    <cfRule type="colorScale" priority="86">
      <colorScale>
        <cfvo type="num" val="0"/>
        <cfvo type="num" val="0.5"/>
        <cfvo type="num" val="1"/>
        <color rgb="FFF8696B"/>
        <color rgb="FFFFEB84"/>
        <color rgb="FF63BE7B"/>
      </colorScale>
    </cfRule>
  </conditionalFormatting>
  <conditionalFormatting sqref="AB21">
    <cfRule type="colorScale" priority="79">
      <colorScale>
        <cfvo type="num" val="0"/>
        <cfvo type="num" val="0.5"/>
        <cfvo type="num" val="1"/>
        <color rgb="FFF8696B"/>
        <color rgb="FFFFEB84"/>
        <color rgb="FF63BE7B"/>
      </colorScale>
    </cfRule>
    <cfRule type="colorScale" priority="82">
      <colorScale>
        <cfvo type="num" val="0"/>
        <cfvo type="num" val="0.5"/>
        <cfvo type="num" val="1"/>
        <color rgb="FFF8696B"/>
        <color rgb="FFFFEB84"/>
        <color rgb="FF63BE7B"/>
      </colorScale>
    </cfRule>
  </conditionalFormatting>
  <conditionalFormatting sqref="AB22">
    <cfRule type="colorScale" priority="88">
      <colorScale>
        <cfvo type="num" val="0"/>
        <cfvo type="num" val="0.5"/>
        <cfvo type="num" val="1"/>
        <color rgb="FFF8696B"/>
        <color rgb="FFFFEB84"/>
        <color rgb="FF63BE7B"/>
      </colorScale>
    </cfRule>
  </conditionalFormatting>
  <conditionalFormatting sqref="AH13:AH22">
    <cfRule type="cellIs" dxfId="36" priority="2" operator="lessThan">
      <formula>0</formula>
    </cfRule>
  </conditionalFormatting>
  <conditionalFormatting sqref="AI13">
    <cfRule type="colorScale" priority="63">
      <colorScale>
        <cfvo type="num" val="0"/>
        <cfvo type="num" val="0.5"/>
        <cfvo type="num" val="1"/>
        <color rgb="FFF8696B"/>
        <color rgb="FFFFEB84"/>
        <color rgb="FF63BE7B"/>
      </colorScale>
    </cfRule>
  </conditionalFormatting>
  <conditionalFormatting sqref="AI14">
    <cfRule type="colorScale" priority="62">
      <colorScale>
        <cfvo type="num" val="0"/>
        <cfvo type="num" val="0.5"/>
        <cfvo type="num" val="1"/>
        <color rgb="FFF8696B"/>
        <color rgb="FFFFEB84"/>
        <color rgb="FF63BE7B"/>
      </colorScale>
    </cfRule>
  </conditionalFormatting>
  <conditionalFormatting sqref="AI15">
    <cfRule type="colorScale" priority="59">
      <colorScale>
        <cfvo type="num" val="0"/>
        <cfvo type="num" val="0.5"/>
        <cfvo type="num" val="1"/>
        <color rgb="FFF8696B"/>
        <color rgb="FFFFEB84"/>
        <color rgb="FF63BE7B"/>
      </colorScale>
    </cfRule>
  </conditionalFormatting>
  <conditionalFormatting sqref="AI16">
    <cfRule type="colorScale" priority="57">
      <colorScale>
        <cfvo type="num" val="0"/>
        <cfvo type="num" val="0.5"/>
        <cfvo type="num" val="1"/>
        <color rgb="FFF8696B"/>
        <color rgb="FFFFEB84"/>
        <color rgb="FF63BE7B"/>
      </colorScale>
    </cfRule>
  </conditionalFormatting>
  <conditionalFormatting sqref="AI17">
    <cfRule type="colorScale" priority="55">
      <colorScale>
        <cfvo type="num" val="0"/>
        <cfvo type="num" val="0.5"/>
        <cfvo type="num" val="1"/>
        <color rgb="FFF8696B"/>
        <color rgb="FFFFEB84"/>
        <color rgb="FF63BE7B"/>
      </colorScale>
    </cfRule>
  </conditionalFormatting>
  <conditionalFormatting sqref="AI18">
    <cfRule type="colorScale" priority="1">
      <colorScale>
        <cfvo type="num" val="0"/>
        <cfvo type="num" val="0.5"/>
        <cfvo type="num" val="1"/>
        <color rgb="FFF8696B"/>
        <color rgb="FFFFEB84"/>
        <color rgb="FF63BE7B"/>
      </colorScale>
    </cfRule>
  </conditionalFormatting>
  <conditionalFormatting sqref="AI19">
    <cfRule type="colorScale" priority="51">
      <colorScale>
        <cfvo type="num" val="0"/>
        <cfvo type="num" val="0.5"/>
        <cfvo type="num" val="1"/>
        <color rgb="FFF8696B"/>
        <color rgb="FFFFEB84"/>
        <color rgb="FF63BE7B"/>
      </colorScale>
    </cfRule>
    <cfRule type="colorScale" priority="54">
      <colorScale>
        <cfvo type="num" val="0"/>
        <cfvo type="num" val="0.5"/>
        <cfvo type="num" val="1"/>
        <color rgb="FFF8696B"/>
        <color rgb="FFFFEB84"/>
        <color rgb="FF63BE7B"/>
      </colorScale>
    </cfRule>
  </conditionalFormatting>
  <conditionalFormatting sqref="AI20">
    <cfRule type="colorScale" priority="47">
      <colorScale>
        <cfvo type="num" val="0"/>
        <cfvo type="num" val="0.5"/>
        <cfvo type="num" val="1"/>
        <color rgb="FFF8696B"/>
        <color rgb="FFFFEB84"/>
        <color rgb="FF63BE7B"/>
      </colorScale>
    </cfRule>
    <cfRule type="colorScale" priority="50">
      <colorScale>
        <cfvo type="num" val="0"/>
        <cfvo type="num" val="0.5"/>
        <cfvo type="num" val="1"/>
        <color rgb="FFF8696B"/>
        <color rgb="FFFFEB84"/>
        <color rgb="FF63BE7B"/>
      </colorScale>
    </cfRule>
  </conditionalFormatting>
  <conditionalFormatting sqref="AI21">
    <cfRule type="colorScale" priority="43">
      <colorScale>
        <cfvo type="num" val="0"/>
        <cfvo type="num" val="0.5"/>
        <cfvo type="num" val="1"/>
        <color rgb="FFF8696B"/>
        <color rgb="FFFFEB84"/>
        <color rgb="FF63BE7B"/>
      </colorScale>
    </cfRule>
    <cfRule type="colorScale" priority="46">
      <colorScale>
        <cfvo type="num" val="0"/>
        <cfvo type="num" val="0.5"/>
        <cfvo type="num" val="1"/>
        <color rgb="FFF8696B"/>
        <color rgb="FFFFEB84"/>
        <color rgb="FF63BE7B"/>
      </colorScale>
    </cfRule>
  </conditionalFormatting>
  <conditionalFormatting sqref="AI22">
    <cfRule type="colorScale" priority="42">
      <colorScale>
        <cfvo type="num" val="0"/>
        <cfvo type="num" val="0.5"/>
        <cfvo type="num" val="1"/>
        <color rgb="FFF8696B"/>
        <color rgb="FFFFEB84"/>
        <color rgb="FF63BE7B"/>
      </colorScale>
    </cfRule>
  </conditionalFormatting>
  <printOptions horizontalCentered="1"/>
  <pageMargins left="3.9370078740157488E-3" right="3.9370078740157488E-3" top="3.9370078740157488E-3" bottom="3.9370078740157488E-3"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FFFF00"/>
    <pageSetUpPr fitToPage="1"/>
  </sheetPr>
  <dimension ref="B1:AL33"/>
  <sheetViews>
    <sheetView showGridLines="0" topLeftCell="B7" zoomScale="40" zoomScaleNormal="40" zoomScaleSheetLayoutView="40" zoomScalePageLayoutView="125" workbookViewId="0">
      <pane xSplit="5" ySplit="4" topLeftCell="G11" activePane="bottomRight" state="frozen"/>
      <selection activeCell="B7" sqref="B7"/>
      <selection pane="topRight" activeCell="H7" sqref="H7"/>
      <selection pane="bottomLeft" activeCell="B11" sqref="B11"/>
      <selection pane="bottomRight" activeCell="J13" sqref="J13 R13 Z13"/>
    </sheetView>
  </sheetViews>
  <sheetFormatPr baseColWidth="10" defaultColWidth="10.85546875" defaultRowHeight="15"/>
  <cols>
    <col min="1" max="1" width="2" style="4" customWidth="1"/>
    <col min="2" max="2" width="4" style="4" customWidth="1"/>
    <col min="3" max="3" width="23.7109375" style="96" customWidth="1"/>
    <col min="4" max="4" width="8.85546875" style="5" customWidth="1"/>
    <col min="5" max="5" width="26.7109375" style="4" customWidth="1"/>
    <col min="6" max="6" width="10.85546875" style="26"/>
    <col min="7" max="7" width="3.7109375" style="4" customWidth="1"/>
    <col min="8" max="8" width="4.42578125" style="4" customWidth="1"/>
    <col min="9" max="9" width="8.85546875" style="4" customWidth="1"/>
    <col min="10" max="10" width="8.28515625" style="4" customWidth="1"/>
    <col min="11" max="11" width="9.5703125" style="4" customWidth="1"/>
    <col min="12" max="12" width="6.42578125" style="4" customWidth="1"/>
    <col min="13" max="13" width="6.85546875" style="4" customWidth="1"/>
    <col min="14" max="14" width="10.85546875" style="4" customWidth="1"/>
    <col min="15" max="15" width="5.7109375" style="4" customWidth="1"/>
    <col min="16" max="16" width="2.140625" style="4" customWidth="1"/>
    <col min="17" max="22" width="10.85546875" style="4" customWidth="1"/>
    <col min="23" max="23" width="5" style="4" customWidth="1"/>
    <col min="24" max="24" width="2.7109375" style="4" customWidth="1"/>
    <col min="25" max="28" width="10.85546875" style="4" customWidth="1"/>
    <col min="29" max="29" width="7.85546875" style="4" customWidth="1"/>
    <col min="30" max="30" width="10.85546875" style="4" customWidth="1"/>
    <col min="31" max="31" width="4.7109375" style="4" customWidth="1"/>
    <col min="32" max="35" width="10.85546875" style="4" customWidth="1"/>
    <col min="36" max="36" width="8.5703125" style="4" customWidth="1"/>
    <col min="37" max="37" width="10.85546875" style="4" customWidth="1"/>
    <col min="38" max="38" width="5.85546875" style="4" customWidth="1"/>
    <col min="39" max="16384" width="10.85546875" style="4"/>
  </cols>
  <sheetData>
    <row r="1" spans="2:38" ht="15.75">
      <c r="C1" s="77" t="s">
        <v>53</v>
      </c>
    </row>
    <row r="2" spans="2:38" ht="15.75">
      <c r="C2" s="77" t="s">
        <v>54</v>
      </c>
    </row>
    <row r="3" spans="2:38" ht="15.75">
      <c r="C3" s="77" t="s">
        <v>55</v>
      </c>
    </row>
    <row r="4" spans="2:38" ht="15.75">
      <c r="C4" s="77" t="s">
        <v>56</v>
      </c>
    </row>
    <row r="5" spans="2:38" ht="15.75">
      <c r="C5" s="77" t="s">
        <v>57</v>
      </c>
    </row>
    <row r="6" spans="2:38" ht="21">
      <c r="C6" s="78"/>
    </row>
    <row r="7" spans="2:38" ht="18.75">
      <c r="C7" s="79" t="s">
        <v>80</v>
      </c>
      <c r="O7" s="789"/>
      <c r="W7" s="740"/>
      <c r="AE7" s="789"/>
      <c r="AL7" s="769"/>
    </row>
    <row r="8" spans="2:38" ht="19.5" thickBot="1">
      <c r="C8" s="79"/>
      <c r="H8" s="791"/>
      <c r="I8" s="791"/>
      <c r="J8" s="791"/>
      <c r="K8" s="791"/>
      <c r="L8" s="791"/>
      <c r="M8" s="791"/>
      <c r="N8" s="791"/>
      <c r="O8" s="769"/>
      <c r="P8" s="791"/>
      <c r="Q8" s="791"/>
      <c r="R8" s="791"/>
      <c r="S8" s="791"/>
      <c r="T8" s="791"/>
      <c r="U8" s="791"/>
      <c r="V8" s="791"/>
      <c r="W8" s="769"/>
      <c r="X8" s="791"/>
      <c r="Y8" s="791"/>
      <c r="Z8" s="791"/>
      <c r="AA8" s="791"/>
      <c r="AB8" s="791"/>
      <c r="AC8" s="791"/>
      <c r="AD8" s="791"/>
      <c r="AE8" s="780"/>
      <c r="AL8" s="769"/>
    </row>
    <row r="9" spans="2:38" ht="12" customHeight="1" thickBot="1">
      <c r="C9" s="78"/>
      <c r="O9" s="771"/>
      <c r="W9" s="741"/>
      <c r="AE9" s="771"/>
      <c r="AF9" s="775" t="s">
        <v>0</v>
      </c>
      <c r="AG9" s="776"/>
      <c r="AH9" s="776"/>
      <c r="AI9" s="776"/>
      <c r="AJ9" s="776"/>
      <c r="AK9" s="792"/>
      <c r="AL9" s="769"/>
    </row>
    <row r="10" spans="2:38" s="18" customFormat="1" ht="16.5" thickBot="1">
      <c r="C10" s="764" t="s">
        <v>159</v>
      </c>
      <c r="D10" s="765"/>
      <c r="E10" s="765"/>
      <c r="F10" s="766"/>
      <c r="I10" s="767" t="s">
        <v>73</v>
      </c>
      <c r="J10" s="768"/>
      <c r="K10" s="768"/>
      <c r="L10" s="768"/>
      <c r="M10" s="768"/>
      <c r="N10" s="768"/>
      <c r="O10" s="771"/>
      <c r="Q10" s="767" t="s">
        <v>74</v>
      </c>
      <c r="R10" s="768"/>
      <c r="S10" s="768"/>
      <c r="T10" s="768"/>
      <c r="U10" s="768"/>
      <c r="V10" s="768"/>
      <c r="W10" s="741"/>
      <c r="Y10" s="767" t="s">
        <v>62</v>
      </c>
      <c r="Z10" s="768"/>
      <c r="AA10" s="768"/>
      <c r="AB10" s="768"/>
      <c r="AC10" s="768"/>
      <c r="AD10" s="768"/>
      <c r="AE10" s="771"/>
      <c r="AF10" s="777"/>
      <c r="AG10" s="778"/>
      <c r="AH10" s="778"/>
      <c r="AI10" s="778"/>
      <c r="AJ10" s="778"/>
      <c r="AK10" s="793"/>
      <c r="AL10" s="769"/>
    </row>
    <row r="11" spans="2:38" s="18" customFormat="1" ht="45.75" customHeight="1" thickBot="1">
      <c r="C11" s="81" t="s">
        <v>18</v>
      </c>
      <c r="D11" s="82" t="s">
        <v>19</v>
      </c>
      <c r="E11" s="20" t="s">
        <v>20</v>
      </c>
      <c r="F11" s="83" t="s">
        <v>21</v>
      </c>
      <c r="I11" s="21" t="s">
        <v>63</v>
      </c>
      <c r="J11" s="19" t="s">
        <v>22</v>
      </c>
      <c r="K11" s="20" t="s">
        <v>23</v>
      </c>
      <c r="L11" s="19" t="s">
        <v>26</v>
      </c>
      <c r="M11" s="19" t="s">
        <v>160</v>
      </c>
      <c r="N11" s="24" t="s">
        <v>161</v>
      </c>
      <c r="O11" s="771"/>
      <c r="Q11" s="21" t="s">
        <v>63</v>
      </c>
      <c r="R11" s="19" t="s">
        <v>22</v>
      </c>
      <c r="S11" s="20" t="s">
        <v>23</v>
      </c>
      <c r="T11" s="19" t="s">
        <v>26</v>
      </c>
      <c r="U11" s="19" t="s">
        <v>160</v>
      </c>
      <c r="V11" s="24" t="s">
        <v>161</v>
      </c>
      <c r="W11" s="741"/>
      <c r="Y11" s="21" t="s">
        <v>63</v>
      </c>
      <c r="Z11" s="19" t="s">
        <v>22</v>
      </c>
      <c r="AA11" s="20" t="s">
        <v>23</v>
      </c>
      <c r="AB11" s="19" t="s">
        <v>26</v>
      </c>
      <c r="AC11" s="19" t="s">
        <v>160</v>
      </c>
      <c r="AD11" s="24" t="s">
        <v>161</v>
      </c>
      <c r="AE11" s="771"/>
      <c r="AF11" s="21" t="s">
        <v>63</v>
      </c>
      <c r="AG11" s="19" t="s">
        <v>22</v>
      </c>
      <c r="AH11" s="20" t="s">
        <v>23</v>
      </c>
      <c r="AI11" s="19" t="s">
        <v>26</v>
      </c>
      <c r="AJ11" s="19" t="s">
        <v>160</v>
      </c>
      <c r="AK11" s="22" t="s">
        <v>161</v>
      </c>
      <c r="AL11" s="769"/>
    </row>
    <row r="12" spans="2:38" s="18" customFormat="1" ht="3" customHeight="1" thickBot="1">
      <c r="C12" s="84"/>
      <c r="D12" s="25"/>
      <c r="E12" s="23"/>
      <c r="F12" s="25"/>
      <c r="I12" s="26"/>
      <c r="J12" s="26"/>
      <c r="K12" s="26"/>
      <c r="L12" s="26"/>
      <c r="M12" s="26"/>
      <c r="N12" s="27"/>
      <c r="O12" s="771"/>
      <c r="Q12" s="26"/>
      <c r="R12" s="26"/>
      <c r="S12" s="26"/>
      <c r="T12" s="26"/>
      <c r="U12" s="26"/>
      <c r="V12" s="27"/>
      <c r="W12" s="741"/>
      <c r="Y12" s="26"/>
      <c r="Z12" s="26"/>
      <c r="AA12" s="26"/>
      <c r="AB12" s="26"/>
      <c r="AC12" s="26"/>
      <c r="AD12" s="27"/>
      <c r="AE12" s="771"/>
      <c r="AF12" s="100"/>
      <c r="AG12" s="26"/>
      <c r="AH12" s="26"/>
      <c r="AI12" s="26"/>
      <c r="AJ12" s="26"/>
      <c r="AK12" s="128"/>
      <c r="AL12" s="769"/>
    </row>
    <row r="13" spans="2:38" s="67" customFormat="1" ht="22.5" customHeight="1">
      <c r="B13" s="33">
        <v>1</v>
      </c>
      <c r="C13" s="116" t="s">
        <v>144</v>
      </c>
      <c r="D13" s="117">
        <v>1</v>
      </c>
      <c r="E13" s="118" t="s">
        <v>191</v>
      </c>
      <c r="F13" s="105" t="s">
        <v>29</v>
      </c>
      <c r="I13" s="603">
        <v>90</v>
      </c>
      <c r="J13" s="604">
        <v>90</v>
      </c>
      <c r="K13" s="516">
        <f t="shared" ref="K13" si="0">+I13-J13</f>
        <v>0</v>
      </c>
      <c r="L13" s="87">
        <f t="shared" ref="L13:L20" si="1">+K13/J13</f>
        <v>0</v>
      </c>
      <c r="M13" s="517">
        <f t="shared" ref="M13:M20" si="2">IF(L13&lt;-10%,0,IF(L13&lt;=-8%,0.3,IF(L13&lt;=-5%,0.5,IF(L13&lt;0%,0.8,IF(L13=0,1,IF(L13&lt;=5%,1.02,1.04))))))</f>
        <v>1</v>
      </c>
      <c r="N13" s="538">
        <f t="shared" ref="N13:N20" si="3">+D13*M13</f>
        <v>1</v>
      </c>
      <c r="O13" s="769"/>
      <c r="Q13" s="603">
        <v>90</v>
      </c>
      <c r="R13" s="604">
        <v>90</v>
      </c>
      <c r="S13" s="516">
        <f t="shared" ref="S13" si="4">+Q13-R13</f>
        <v>0</v>
      </c>
      <c r="T13" s="87">
        <f t="shared" ref="T13:T20" si="5">+S13/R13</f>
        <v>0</v>
      </c>
      <c r="U13" s="517">
        <f t="shared" ref="U13:U20" si="6">IF(T13&lt;-10%,0,IF(T13&lt;=-8%,0.3,IF(T13&lt;=-5%,0.5,IF(T13&lt;0%,0.8,IF(T13=0,1,IF(T13&lt;=5%,1.02,1.04))))))</f>
        <v>1</v>
      </c>
      <c r="V13" s="538">
        <f t="shared" ref="V13:V20" si="7">+D13*U13</f>
        <v>1</v>
      </c>
      <c r="W13" s="780"/>
      <c r="Y13" s="603">
        <v>90</v>
      </c>
      <c r="Z13" s="604">
        <v>90</v>
      </c>
      <c r="AA13" s="516">
        <f t="shared" ref="AA13:AA15" si="8">+Y13-Z13</f>
        <v>0</v>
      </c>
      <c r="AB13" s="87">
        <f t="shared" ref="AB13:AB20" si="9">+AA13/Z13</f>
        <v>0</v>
      </c>
      <c r="AC13" s="517">
        <f t="shared" ref="AC13:AC20" si="10">IF(AB13&lt;-10%,0,IF(AB13&lt;=-8%,0.3,IF(AB13&lt;=-5%,0.5,IF(AB13&lt;0%,0.8,IF(AB13=0,1,IF(AB13&lt;=5%,1.02,1.04))))))</f>
        <v>1</v>
      </c>
      <c r="AD13" s="538">
        <f t="shared" ref="AD13:AD20" si="11">+D13*AC13</f>
        <v>1</v>
      </c>
      <c r="AE13" s="769"/>
      <c r="AF13" s="606">
        <f>SUM(I13+Q13+Y13)/COUNT(I13,Q13,Y13)</f>
        <v>90</v>
      </c>
      <c r="AG13" s="607">
        <f>SUM(J13+R13+Z13)/COUNT(J13,R13,Z13)</f>
        <v>90</v>
      </c>
      <c r="AH13" s="516">
        <f t="shared" ref="AH13:AH15" si="12">+AF13-AG13</f>
        <v>0</v>
      </c>
      <c r="AI13" s="87">
        <f t="shared" ref="AI13:AI20" si="13">+AH13/AG13</f>
        <v>0</v>
      </c>
      <c r="AJ13" s="517">
        <f t="shared" ref="AJ13:AJ20" si="14">IF(AI13&lt;-10%,0,IF(AI13&lt;=-8%,0.3,IF(AI13&lt;=-5%,0.5,IF(AI13&lt;0%,0.8,IF(AI13=0,1,IF(AI13&lt;=5%,1.02,1.04))))))</f>
        <v>1</v>
      </c>
      <c r="AK13" s="538">
        <f t="shared" ref="AK13:AK20" si="15">+D13*AJ13</f>
        <v>1</v>
      </c>
      <c r="AL13" s="769"/>
    </row>
    <row r="14" spans="2:38" s="67" customFormat="1" ht="25.9" customHeight="1">
      <c r="B14" s="33">
        <v>2</v>
      </c>
      <c r="C14" s="119" t="s">
        <v>192</v>
      </c>
      <c r="D14" s="120">
        <v>0.5</v>
      </c>
      <c r="E14" s="121" t="s">
        <v>254</v>
      </c>
      <c r="F14" s="57" t="s">
        <v>31</v>
      </c>
      <c r="I14" s="392">
        <v>0.44750000000000001</v>
      </c>
      <c r="J14" s="393">
        <v>0.45</v>
      </c>
      <c r="K14" s="195">
        <f>+J14-I14</f>
        <v>2.5000000000000022E-3</v>
      </c>
      <c r="L14" s="113">
        <f t="shared" si="1"/>
        <v>5.5555555555555601E-3</v>
      </c>
      <c r="M14" s="424">
        <f t="shared" si="2"/>
        <v>1.02</v>
      </c>
      <c r="N14" s="425">
        <f t="shared" si="3"/>
        <v>0.51</v>
      </c>
      <c r="O14" s="769"/>
      <c r="Q14" s="392">
        <v>0.44750000000000001</v>
      </c>
      <c r="R14" s="393">
        <v>0.45</v>
      </c>
      <c r="S14" s="195">
        <f>+R14-Q14</f>
        <v>2.5000000000000022E-3</v>
      </c>
      <c r="T14" s="113">
        <f t="shared" si="5"/>
        <v>5.5555555555555601E-3</v>
      </c>
      <c r="U14" s="424">
        <f t="shared" si="6"/>
        <v>1.02</v>
      </c>
      <c r="V14" s="425">
        <f t="shared" si="7"/>
        <v>0.51</v>
      </c>
      <c r="W14" s="780"/>
      <c r="Y14" s="392">
        <v>0.44750000000000001</v>
      </c>
      <c r="Z14" s="393">
        <v>0.45</v>
      </c>
      <c r="AA14" s="195">
        <f>+Z14-Y14</f>
        <v>2.5000000000000022E-3</v>
      </c>
      <c r="AB14" s="113">
        <f t="shared" si="9"/>
        <v>5.5555555555555601E-3</v>
      </c>
      <c r="AC14" s="451">
        <f t="shared" si="10"/>
        <v>1.02</v>
      </c>
      <c r="AD14" s="491">
        <f t="shared" si="11"/>
        <v>0.51</v>
      </c>
      <c r="AE14" s="769"/>
      <c r="AF14" s="575">
        <f t="shared" ref="AF14:AF20" si="16">SUM(I14+Q14+Y14)/COUNT(I14,Q14,Y14)</f>
        <v>0.44750000000000001</v>
      </c>
      <c r="AG14" s="611">
        <f t="shared" ref="AG14:AG20" si="17">SUM(J14+R14+Z14)/COUNT(J14,R14,Z14)</f>
        <v>0.45</v>
      </c>
      <c r="AH14" s="195">
        <f>+AG14-AF14</f>
        <v>2.5000000000000022E-3</v>
      </c>
      <c r="AI14" s="113">
        <f t="shared" si="13"/>
        <v>5.5555555555555601E-3</v>
      </c>
      <c r="AJ14" s="451">
        <f t="shared" si="14"/>
        <v>1.02</v>
      </c>
      <c r="AK14" s="491">
        <f t="shared" si="15"/>
        <v>0.51</v>
      </c>
      <c r="AL14" s="769"/>
    </row>
    <row r="15" spans="2:38" s="67" customFormat="1" ht="50.45" customHeight="1">
      <c r="B15" s="33">
        <v>3</v>
      </c>
      <c r="C15" s="119" t="s">
        <v>193</v>
      </c>
      <c r="D15" s="120">
        <v>1</v>
      </c>
      <c r="E15" s="56" t="s">
        <v>194</v>
      </c>
      <c r="F15" s="57" t="s">
        <v>31</v>
      </c>
      <c r="I15" s="299">
        <v>1</v>
      </c>
      <c r="J15" s="300">
        <v>1</v>
      </c>
      <c r="K15" s="472">
        <f t="shared" ref="K15" si="18">+I15-J15</f>
        <v>0</v>
      </c>
      <c r="L15" s="113">
        <f t="shared" si="1"/>
        <v>0</v>
      </c>
      <c r="M15" s="424">
        <f t="shared" si="2"/>
        <v>1</v>
      </c>
      <c r="N15" s="425">
        <f t="shared" si="3"/>
        <v>1</v>
      </c>
      <c r="O15" s="769"/>
      <c r="Q15" s="299">
        <v>1</v>
      </c>
      <c r="R15" s="300">
        <v>1</v>
      </c>
      <c r="S15" s="472">
        <f t="shared" ref="S15" si="19">+Q15-R15</f>
        <v>0</v>
      </c>
      <c r="T15" s="113">
        <f t="shared" si="5"/>
        <v>0</v>
      </c>
      <c r="U15" s="424">
        <f t="shared" si="6"/>
        <v>1</v>
      </c>
      <c r="V15" s="425">
        <f t="shared" si="7"/>
        <v>1</v>
      </c>
      <c r="W15" s="780"/>
      <c r="Y15" s="299">
        <v>1</v>
      </c>
      <c r="Z15" s="300">
        <v>1</v>
      </c>
      <c r="AA15" s="472">
        <f t="shared" si="8"/>
        <v>0</v>
      </c>
      <c r="AB15" s="113">
        <f t="shared" si="9"/>
        <v>0</v>
      </c>
      <c r="AC15" s="424">
        <f t="shared" si="10"/>
        <v>1</v>
      </c>
      <c r="AD15" s="425">
        <f t="shared" si="11"/>
        <v>1</v>
      </c>
      <c r="AE15" s="769"/>
      <c r="AF15" s="575">
        <f t="shared" ref="AF15" si="20">SUM(I15+Q15+Y15)/COUNT(I15,Q15,Y15)</f>
        <v>1</v>
      </c>
      <c r="AG15" s="611">
        <f t="shared" ref="AG15" si="21">SUM(J15+R15+Z15)/COUNT(J15,R15,Z15)</f>
        <v>1</v>
      </c>
      <c r="AH15" s="464">
        <f t="shared" si="12"/>
        <v>0</v>
      </c>
      <c r="AI15" s="89">
        <f t="shared" si="13"/>
        <v>0</v>
      </c>
      <c r="AJ15" s="451">
        <f t="shared" si="14"/>
        <v>1</v>
      </c>
      <c r="AK15" s="491">
        <f t="shared" si="15"/>
        <v>1</v>
      </c>
      <c r="AL15" s="769"/>
    </row>
    <row r="16" spans="2:38" s="67" customFormat="1" ht="36">
      <c r="B16" s="33">
        <v>4</v>
      </c>
      <c r="C16" s="54" t="s">
        <v>140</v>
      </c>
      <c r="D16" s="55">
        <v>2</v>
      </c>
      <c r="E16" s="31" t="s">
        <v>255</v>
      </c>
      <c r="F16" s="32" t="s">
        <v>35</v>
      </c>
      <c r="I16" s="498">
        <v>4.4000000000000004</v>
      </c>
      <c r="J16" s="499">
        <v>4.4000000000000004</v>
      </c>
      <c r="K16" s="436">
        <f>+I16-J16</f>
        <v>0</v>
      </c>
      <c r="L16" s="113">
        <f t="shared" si="1"/>
        <v>0</v>
      </c>
      <c r="M16" s="424">
        <f t="shared" si="2"/>
        <v>1</v>
      </c>
      <c r="N16" s="425">
        <f t="shared" si="3"/>
        <v>2</v>
      </c>
      <c r="O16" s="769"/>
      <c r="Q16" s="498">
        <v>4.4000000000000004</v>
      </c>
      <c r="R16" s="499">
        <v>4.4000000000000004</v>
      </c>
      <c r="S16" s="436">
        <f>+Q16-R16</f>
        <v>0</v>
      </c>
      <c r="T16" s="113">
        <f t="shared" si="5"/>
        <v>0</v>
      </c>
      <c r="U16" s="424">
        <f t="shared" si="6"/>
        <v>1</v>
      </c>
      <c r="V16" s="425">
        <f t="shared" si="7"/>
        <v>2</v>
      </c>
      <c r="W16" s="780"/>
      <c r="Y16" s="498">
        <v>4.4000000000000004</v>
      </c>
      <c r="Z16" s="499">
        <v>4.4000000000000004</v>
      </c>
      <c r="AA16" s="436">
        <f>+Y16-Z16</f>
        <v>0</v>
      </c>
      <c r="AB16" s="113">
        <f t="shared" si="9"/>
        <v>0</v>
      </c>
      <c r="AC16" s="424">
        <f t="shared" si="10"/>
        <v>1</v>
      </c>
      <c r="AD16" s="425">
        <f t="shared" si="11"/>
        <v>2</v>
      </c>
      <c r="AE16" s="769"/>
      <c r="AF16" s="608">
        <f t="shared" si="16"/>
        <v>4.4000000000000004</v>
      </c>
      <c r="AG16" s="612">
        <f t="shared" si="17"/>
        <v>4.4000000000000004</v>
      </c>
      <c r="AH16" s="436">
        <f>+AF16-AG16</f>
        <v>0</v>
      </c>
      <c r="AI16" s="113">
        <f t="shared" si="13"/>
        <v>0</v>
      </c>
      <c r="AJ16" s="424">
        <f t="shared" si="14"/>
        <v>1</v>
      </c>
      <c r="AK16" s="425">
        <f t="shared" si="15"/>
        <v>2</v>
      </c>
      <c r="AL16" s="769"/>
    </row>
    <row r="17" spans="2:38" s="67" customFormat="1" ht="36">
      <c r="B17" s="33">
        <v>5</v>
      </c>
      <c r="C17" s="54" t="s">
        <v>180</v>
      </c>
      <c r="D17" s="55">
        <v>1</v>
      </c>
      <c r="E17" s="56" t="s">
        <v>256</v>
      </c>
      <c r="F17" s="115" t="s">
        <v>31</v>
      </c>
      <c r="G17" s="129"/>
      <c r="I17" s="564">
        <v>0.95</v>
      </c>
      <c r="J17" s="605">
        <v>0.95</v>
      </c>
      <c r="K17" s="521">
        <f t="shared" ref="K17:K20" si="22">+I17-J17</f>
        <v>0</v>
      </c>
      <c r="L17" s="89">
        <f t="shared" si="1"/>
        <v>0</v>
      </c>
      <c r="M17" s="451">
        <f t="shared" si="2"/>
        <v>1</v>
      </c>
      <c r="N17" s="491">
        <f t="shared" si="3"/>
        <v>1</v>
      </c>
      <c r="O17" s="769"/>
      <c r="Q17" s="564">
        <v>0.95</v>
      </c>
      <c r="R17" s="605">
        <v>0.95</v>
      </c>
      <c r="S17" s="521">
        <f t="shared" ref="S17:S20" si="23">+Q17-R17</f>
        <v>0</v>
      </c>
      <c r="T17" s="89">
        <f t="shared" si="5"/>
        <v>0</v>
      </c>
      <c r="U17" s="451">
        <f t="shared" si="6"/>
        <v>1</v>
      </c>
      <c r="V17" s="491">
        <f t="shared" si="7"/>
        <v>1</v>
      </c>
      <c r="W17" s="780"/>
      <c r="Y17" s="564">
        <v>0.95</v>
      </c>
      <c r="Z17" s="605">
        <v>0.95</v>
      </c>
      <c r="AA17" s="521">
        <f t="shared" ref="AA17:AA20" si="24">+Y17-Z17</f>
        <v>0</v>
      </c>
      <c r="AB17" s="89">
        <f t="shared" si="9"/>
        <v>0</v>
      </c>
      <c r="AC17" s="451">
        <f t="shared" si="10"/>
        <v>1</v>
      </c>
      <c r="AD17" s="491">
        <f t="shared" si="11"/>
        <v>1</v>
      </c>
      <c r="AE17" s="769"/>
      <c r="AF17" s="575">
        <f t="shared" si="16"/>
        <v>0.94999999999999984</v>
      </c>
      <c r="AG17" s="611">
        <f t="shared" si="17"/>
        <v>0.94999999999999984</v>
      </c>
      <c r="AH17" s="521">
        <f t="shared" ref="AH17:AH20" si="25">+AF17-AG17</f>
        <v>0</v>
      </c>
      <c r="AI17" s="89">
        <f t="shared" si="13"/>
        <v>0</v>
      </c>
      <c r="AJ17" s="451">
        <f t="shared" si="14"/>
        <v>1</v>
      </c>
      <c r="AK17" s="491">
        <f t="shared" si="15"/>
        <v>1</v>
      </c>
      <c r="AL17" s="769"/>
    </row>
    <row r="18" spans="2:38" s="67" customFormat="1" ht="24.6" customHeight="1">
      <c r="B18" s="33">
        <v>6</v>
      </c>
      <c r="C18" s="40" t="s">
        <v>145</v>
      </c>
      <c r="D18" s="41">
        <v>1.5</v>
      </c>
      <c r="E18" s="93" t="s">
        <v>153</v>
      </c>
      <c r="F18" s="32" t="s">
        <v>35</v>
      </c>
      <c r="I18" s="506">
        <v>95</v>
      </c>
      <c r="J18" s="507">
        <v>95</v>
      </c>
      <c r="K18" s="521">
        <f t="shared" si="22"/>
        <v>0</v>
      </c>
      <c r="L18" s="89">
        <f t="shared" si="1"/>
        <v>0</v>
      </c>
      <c r="M18" s="451">
        <f t="shared" si="2"/>
        <v>1</v>
      </c>
      <c r="N18" s="491">
        <f t="shared" si="3"/>
        <v>1.5</v>
      </c>
      <c r="O18" s="769"/>
      <c r="Q18" s="506">
        <v>95</v>
      </c>
      <c r="R18" s="507">
        <v>95</v>
      </c>
      <c r="S18" s="521">
        <f t="shared" si="23"/>
        <v>0</v>
      </c>
      <c r="T18" s="89">
        <f t="shared" si="5"/>
        <v>0</v>
      </c>
      <c r="U18" s="451">
        <f t="shared" si="6"/>
        <v>1</v>
      </c>
      <c r="V18" s="491">
        <f t="shared" si="7"/>
        <v>1.5</v>
      </c>
      <c r="W18" s="780"/>
      <c r="Y18" s="506">
        <v>95</v>
      </c>
      <c r="Z18" s="507">
        <v>95</v>
      </c>
      <c r="AA18" s="521">
        <f t="shared" si="24"/>
        <v>0</v>
      </c>
      <c r="AB18" s="89">
        <f t="shared" si="9"/>
        <v>0</v>
      </c>
      <c r="AC18" s="451">
        <f t="shared" si="10"/>
        <v>1</v>
      </c>
      <c r="AD18" s="491">
        <f t="shared" si="11"/>
        <v>1.5</v>
      </c>
      <c r="AE18" s="769"/>
      <c r="AF18" s="577">
        <f t="shared" si="16"/>
        <v>95</v>
      </c>
      <c r="AG18" s="613">
        <f t="shared" si="17"/>
        <v>95</v>
      </c>
      <c r="AH18" s="521">
        <f t="shared" si="25"/>
        <v>0</v>
      </c>
      <c r="AI18" s="89">
        <f t="shared" si="13"/>
        <v>0</v>
      </c>
      <c r="AJ18" s="451">
        <f t="shared" si="14"/>
        <v>1</v>
      </c>
      <c r="AK18" s="491">
        <f t="shared" si="15"/>
        <v>1.5</v>
      </c>
      <c r="AL18" s="769"/>
    </row>
    <row r="19" spans="2:38" s="67" customFormat="1" ht="61.5" customHeight="1">
      <c r="B19" s="33">
        <v>7</v>
      </c>
      <c r="C19" s="40" t="s">
        <v>146</v>
      </c>
      <c r="D19" s="41">
        <v>1</v>
      </c>
      <c r="E19" s="59" t="s">
        <v>155</v>
      </c>
      <c r="F19" s="32" t="s">
        <v>35</v>
      </c>
      <c r="I19" s="506">
        <v>8</v>
      </c>
      <c r="J19" s="507">
        <v>8</v>
      </c>
      <c r="K19" s="521">
        <f t="shared" si="22"/>
        <v>0</v>
      </c>
      <c r="L19" s="89">
        <f t="shared" si="1"/>
        <v>0</v>
      </c>
      <c r="M19" s="451">
        <f t="shared" si="2"/>
        <v>1</v>
      </c>
      <c r="N19" s="491">
        <f t="shared" si="3"/>
        <v>1</v>
      </c>
      <c r="O19" s="769"/>
      <c r="Q19" s="506">
        <v>8</v>
      </c>
      <c r="R19" s="507">
        <v>8</v>
      </c>
      <c r="S19" s="521">
        <f t="shared" si="23"/>
        <v>0</v>
      </c>
      <c r="T19" s="89">
        <f t="shared" si="5"/>
        <v>0</v>
      </c>
      <c r="U19" s="451">
        <f t="shared" si="6"/>
        <v>1</v>
      </c>
      <c r="V19" s="491">
        <f t="shared" si="7"/>
        <v>1</v>
      </c>
      <c r="W19" s="780"/>
      <c r="Y19" s="506">
        <v>8</v>
      </c>
      <c r="Z19" s="507">
        <v>8</v>
      </c>
      <c r="AA19" s="521">
        <f t="shared" si="24"/>
        <v>0</v>
      </c>
      <c r="AB19" s="89">
        <f t="shared" si="9"/>
        <v>0</v>
      </c>
      <c r="AC19" s="451">
        <f t="shared" si="10"/>
        <v>1</v>
      </c>
      <c r="AD19" s="491">
        <f t="shared" si="11"/>
        <v>1</v>
      </c>
      <c r="AE19" s="769"/>
      <c r="AF19" s="577">
        <f t="shared" si="16"/>
        <v>8</v>
      </c>
      <c r="AG19" s="613">
        <f t="shared" si="17"/>
        <v>8</v>
      </c>
      <c r="AH19" s="521">
        <f t="shared" si="25"/>
        <v>0</v>
      </c>
      <c r="AI19" s="89">
        <f t="shared" si="13"/>
        <v>0</v>
      </c>
      <c r="AJ19" s="451">
        <f t="shared" si="14"/>
        <v>1</v>
      </c>
      <c r="AK19" s="491">
        <f t="shared" si="15"/>
        <v>1</v>
      </c>
      <c r="AL19" s="769"/>
    </row>
    <row r="20" spans="2:38" s="67" customFormat="1" ht="60.75" thickBot="1">
      <c r="B20" s="33">
        <v>8</v>
      </c>
      <c r="C20" s="54" t="s">
        <v>42</v>
      </c>
      <c r="D20" s="55">
        <v>2</v>
      </c>
      <c r="E20" s="60" t="s">
        <v>156</v>
      </c>
      <c r="F20" s="32" t="s">
        <v>35</v>
      </c>
      <c r="I20" s="506">
        <v>76</v>
      </c>
      <c r="J20" s="507">
        <v>76</v>
      </c>
      <c r="K20" s="465">
        <f t="shared" si="22"/>
        <v>0</v>
      </c>
      <c r="L20" s="94">
        <f t="shared" si="1"/>
        <v>0</v>
      </c>
      <c r="M20" s="466">
        <f t="shared" si="2"/>
        <v>1</v>
      </c>
      <c r="N20" s="542">
        <f t="shared" si="3"/>
        <v>2</v>
      </c>
      <c r="O20" s="769"/>
      <c r="Q20" s="506">
        <v>76</v>
      </c>
      <c r="R20" s="507">
        <v>76</v>
      </c>
      <c r="S20" s="465">
        <f t="shared" si="23"/>
        <v>0</v>
      </c>
      <c r="T20" s="94">
        <f t="shared" si="5"/>
        <v>0</v>
      </c>
      <c r="U20" s="466">
        <f t="shared" si="6"/>
        <v>1</v>
      </c>
      <c r="V20" s="542">
        <f t="shared" si="7"/>
        <v>2</v>
      </c>
      <c r="W20" s="780"/>
      <c r="Y20" s="506">
        <v>76</v>
      </c>
      <c r="Z20" s="507">
        <v>76</v>
      </c>
      <c r="AA20" s="465">
        <f t="shared" si="24"/>
        <v>0</v>
      </c>
      <c r="AB20" s="94">
        <f t="shared" si="9"/>
        <v>0</v>
      </c>
      <c r="AC20" s="466">
        <f t="shared" si="10"/>
        <v>1</v>
      </c>
      <c r="AD20" s="542">
        <f t="shared" si="11"/>
        <v>2</v>
      </c>
      <c r="AE20" s="769"/>
      <c r="AF20" s="579">
        <f t="shared" si="16"/>
        <v>76</v>
      </c>
      <c r="AG20" s="609">
        <f t="shared" si="17"/>
        <v>76</v>
      </c>
      <c r="AH20" s="465">
        <f t="shared" si="25"/>
        <v>0</v>
      </c>
      <c r="AI20" s="94">
        <f t="shared" si="13"/>
        <v>0</v>
      </c>
      <c r="AJ20" s="466">
        <f t="shared" si="14"/>
        <v>1</v>
      </c>
      <c r="AK20" s="542">
        <f t="shared" si="15"/>
        <v>2</v>
      </c>
      <c r="AL20" s="769"/>
    </row>
    <row r="21" spans="2:38" s="201" customFormat="1" ht="15.75" thickBot="1">
      <c r="C21" s="197"/>
      <c r="D21" s="198">
        <f>SUM(D13:D20)</f>
        <v>10</v>
      </c>
      <c r="E21" s="199" t="s">
        <v>157</v>
      </c>
      <c r="F21" s="200"/>
      <c r="I21" s="202">
        <v>80</v>
      </c>
      <c r="J21" s="203">
        <v>80</v>
      </c>
      <c r="K21" s="543"/>
      <c r="L21" s="544">
        <f>+N21/D21</f>
        <v>1.0009999999999999</v>
      </c>
      <c r="M21" s="545">
        <f>+SUM(M13:M20)</f>
        <v>8.02</v>
      </c>
      <c r="N21" s="610">
        <f>+SUM(N13:N20)</f>
        <v>10.01</v>
      </c>
      <c r="O21" s="790"/>
      <c r="Q21" s="202">
        <v>80</v>
      </c>
      <c r="R21" s="203">
        <v>80</v>
      </c>
      <c r="S21" s="543"/>
      <c r="T21" s="544">
        <f>+V21/D21</f>
        <v>1.0009999999999999</v>
      </c>
      <c r="U21" s="545">
        <f>+SUM(U13:U20)</f>
        <v>8.02</v>
      </c>
      <c r="V21" s="610">
        <f>+SUM(V13:V20)</f>
        <v>10.01</v>
      </c>
      <c r="W21" s="770"/>
      <c r="Y21" s="206">
        <v>80</v>
      </c>
      <c r="Z21" s="207">
        <v>80</v>
      </c>
      <c r="AA21" s="512"/>
      <c r="AB21" s="513">
        <f>+AD21/D21</f>
        <v>1.0009999999999999</v>
      </c>
      <c r="AC21" s="514">
        <f>+SUM(AC13:AC20)</f>
        <v>8.02</v>
      </c>
      <c r="AD21" s="515">
        <f>+SUM(AD13:AD20)</f>
        <v>10.01</v>
      </c>
      <c r="AE21" s="790"/>
      <c r="AF21" s="526" t="s">
        <v>158</v>
      </c>
      <c r="AG21" s="512"/>
      <c r="AH21" s="512"/>
      <c r="AI21" s="513">
        <f>+AK21/D21</f>
        <v>1.0009999999999999</v>
      </c>
      <c r="AJ21" s="514">
        <f>+SUM(AJ13:AJ20)</f>
        <v>8.02</v>
      </c>
      <c r="AK21" s="515">
        <f>+SUM(AK13:AK20)</f>
        <v>10.01</v>
      </c>
      <c r="AL21" s="769"/>
    </row>
    <row r="22" spans="2:38" s="18" customFormat="1" ht="15.75" thickBot="1">
      <c r="C22" s="95"/>
      <c r="D22" s="43"/>
      <c r="E22" s="42"/>
      <c r="F22" s="44"/>
      <c r="I22" s="18">
        <v>75.25</v>
      </c>
      <c r="J22" s="18">
        <v>75</v>
      </c>
      <c r="Q22" s="18">
        <v>75.25</v>
      </c>
      <c r="R22" s="18">
        <v>75</v>
      </c>
      <c r="Y22" s="18">
        <v>75.25</v>
      </c>
      <c r="Z22" s="18">
        <v>75</v>
      </c>
    </row>
    <row r="23" spans="2:38" s="18" customFormat="1" ht="15.75" thickBot="1">
      <c r="C23" s="242" t="s">
        <v>127</v>
      </c>
      <c r="D23" s="5"/>
      <c r="E23" s="4"/>
      <c r="F23" s="26"/>
      <c r="I23" s="696" t="s">
        <v>112</v>
      </c>
      <c r="J23" s="697"/>
      <c r="K23" s="697"/>
      <c r="L23" s="697"/>
      <c r="M23" s="697"/>
      <c r="N23" s="698"/>
      <c r="Q23" s="696" t="s">
        <v>118</v>
      </c>
      <c r="R23" s="697"/>
      <c r="S23" s="697"/>
      <c r="T23" s="697"/>
      <c r="U23" s="697"/>
      <c r="V23" s="698"/>
      <c r="Y23" s="696" t="s">
        <v>119</v>
      </c>
      <c r="Z23" s="697"/>
      <c r="AA23" s="697"/>
      <c r="AB23" s="697"/>
      <c r="AC23" s="697"/>
      <c r="AD23" s="698"/>
      <c r="AF23" s="696" t="s">
        <v>120</v>
      </c>
      <c r="AG23" s="697"/>
      <c r="AH23" s="697"/>
      <c r="AI23" s="697"/>
      <c r="AJ23" s="697"/>
      <c r="AK23" s="698"/>
    </row>
    <row r="24" spans="2:38" s="18" customFormat="1" ht="18.600000000000001" customHeight="1" thickBot="1">
      <c r="C24" s="762" t="s">
        <v>126</v>
      </c>
      <c r="D24" s="762"/>
      <c r="E24" s="762" t="s">
        <v>128</v>
      </c>
      <c r="F24" s="762"/>
      <c r="I24" s="235"/>
      <c r="J24" s="18" t="s">
        <v>113</v>
      </c>
      <c r="K24" s="527">
        <f>$D$21</f>
        <v>10</v>
      </c>
      <c r="L24" s="96" t="s">
        <v>114</v>
      </c>
      <c r="N24" s="236"/>
      <c r="Q24" s="235"/>
      <c r="R24" s="18" t="s">
        <v>113</v>
      </c>
      <c r="S24" s="527">
        <f>$D$21</f>
        <v>10</v>
      </c>
      <c r="T24" s="96" t="s">
        <v>114</v>
      </c>
      <c r="V24" s="236"/>
      <c r="Y24" s="235"/>
      <c r="Z24" s="18" t="s">
        <v>113</v>
      </c>
      <c r="AA24" s="527">
        <f>$D$21</f>
        <v>10</v>
      </c>
      <c r="AB24" s="96" t="s">
        <v>114</v>
      </c>
      <c r="AD24" s="236"/>
      <c r="AF24" s="235"/>
      <c r="AG24" s="18" t="s">
        <v>113</v>
      </c>
      <c r="AH24" s="527">
        <f>$D$21</f>
        <v>10</v>
      </c>
      <c r="AI24" s="96" t="s">
        <v>114</v>
      </c>
      <c r="AK24" s="236"/>
    </row>
    <row r="25" spans="2:38" s="18" customFormat="1" ht="15.75" thickBot="1">
      <c r="C25" s="759" t="s">
        <v>122</v>
      </c>
      <c r="D25" s="759"/>
      <c r="E25" s="759" t="s">
        <v>123</v>
      </c>
      <c r="F25" s="759"/>
      <c r="I25" s="235"/>
      <c r="K25" s="33"/>
      <c r="L25" s="26"/>
      <c r="N25" s="236"/>
      <c r="Q25" s="235"/>
      <c r="S25" s="33"/>
      <c r="T25" s="26"/>
      <c r="V25" s="236"/>
      <c r="Y25" s="235"/>
      <c r="AA25" s="33"/>
      <c r="AB25" s="26"/>
      <c r="AD25" s="236"/>
      <c r="AF25" s="235"/>
      <c r="AH25" s="33"/>
      <c r="AI25" s="26"/>
      <c r="AK25" s="236"/>
    </row>
    <row r="26" spans="2:38" ht="15" customHeight="1" thickBot="1">
      <c r="C26" s="759" t="s">
        <v>130</v>
      </c>
      <c r="D26" s="759"/>
      <c r="E26" s="759" t="s">
        <v>124</v>
      </c>
      <c r="F26" s="759"/>
      <c r="I26" s="235"/>
      <c r="J26" s="18" t="s">
        <v>115</v>
      </c>
      <c r="K26" s="528">
        <f>N21</f>
        <v>10.01</v>
      </c>
      <c r="L26" s="26"/>
      <c r="M26" s="18"/>
      <c r="N26" s="236"/>
      <c r="Q26" s="235"/>
      <c r="R26" s="18" t="s">
        <v>115</v>
      </c>
      <c r="S26" s="528">
        <f>V21</f>
        <v>10.01</v>
      </c>
      <c r="T26" s="26"/>
      <c r="U26" s="18"/>
      <c r="V26" s="236"/>
      <c r="Y26" s="235"/>
      <c r="Z26" s="18" t="s">
        <v>115</v>
      </c>
      <c r="AA26" s="528">
        <f>AD21</f>
        <v>10.01</v>
      </c>
      <c r="AB26" s="26"/>
      <c r="AC26" s="18"/>
      <c r="AD26" s="236"/>
      <c r="AF26" s="235"/>
      <c r="AG26" s="18" t="s">
        <v>115</v>
      </c>
      <c r="AH26" s="528">
        <f>AK21</f>
        <v>10.01</v>
      </c>
      <c r="AI26" s="26"/>
      <c r="AJ26" s="18"/>
      <c r="AK26" s="236"/>
    </row>
    <row r="27" spans="2:38" ht="15.75" thickBot="1">
      <c r="C27" s="759" t="s">
        <v>129</v>
      </c>
      <c r="D27" s="759"/>
      <c r="E27" s="760" t="s">
        <v>125</v>
      </c>
      <c r="F27" s="761"/>
      <c r="I27" s="237"/>
      <c r="K27" s="33"/>
      <c r="L27" s="26"/>
      <c r="N27" s="238"/>
      <c r="Q27" s="237"/>
      <c r="S27" s="33"/>
      <c r="T27" s="26"/>
      <c r="V27" s="238"/>
      <c r="Y27" s="237"/>
      <c r="AA27" s="33"/>
      <c r="AB27" s="26"/>
      <c r="AD27" s="238"/>
      <c r="AF27" s="237"/>
      <c r="AH27" s="33"/>
      <c r="AI27" s="26"/>
      <c r="AK27" s="238"/>
    </row>
    <row r="28" spans="2:38" ht="18.600000000000001" customHeight="1" thickBot="1">
      <c r="C28" s="243" t="s">
        <v>132</v>
      </c>
      <c r="D28" s="244"/>
      <c r="E28" s="245"/>
      <c r="F28" s="245"/>
      <c r="I28" s="699" t="s">
        <v>108</v>
      </c>
      <c r="J28" s="700"/>
      <c r="K28" s="247">
        <v>15000</v>
      </c>
      <c r="L28" s="96" t="s">
        <v>239</v>
      </c>
      <c r="N28" s="238"/>
      <c r="Q28" s="699" t="s">
        <v>108</v>
      </c>
      <c r="R28" s="700"/>
      <c r="S28" s="247">
        <v>15000</v>
      </c>
      <c r="T28" s="96" t="s">
        <v>239</v>
      </c>
      <c r="V28" s="238"/>
      <c r="Y28" s="699" t="s">
        <v>108</v>
      </c>
      <c r="Z28" s="700"/>
      <c r="AA28" s="247">
        <v>15000</v>
      </c>
      <c r="AB28" s="96" t="s">
        <v>239</v>
      </c>
      <c r="AD28" s="238"/>
      <c r="AF28" s="699" t="s">
        <v>108</v>
      </c>
      <c r="AG28" s="700"/>
      <c r="AH28" s="247">
        <v>15000</v>
      </c>
      <c r="AI28" s="96" t="s">
        <v>239</v>
      </c>
      <c r="AK28" s="238"/>
    </row>
    <row r="29" spans="2:38" ht="15.75" thickBot="1">
      <c r="C29" s="763"/>
      <c r="D29" s="763"/>
      <c r="E29" s="763"/>
      <c r="F29" s="763"/>
      <c r="I29" s="237"/>
      <c r="K29" s="33"/>
      <c r="L29" s="26"/>
      <c r="N29" s="238"/>
      <c r="Q29" s="237"/>
      <c r="S29" s="33"/>
      <c r="T29" s="26"/>
      <c r="V29" s="238"/>
      <c r="Y29" s="237"/>
      <c r="AA29" s="33"/>
      <c r="AB29" s="26"/>
      <c r="AD29" s="238"/>
      <c r="AF29" s="237"/>
      <c r="AH29" s="33"/>
      <c r="AI29" s="26"/>
      <c r="AK29" s="238"/>
    </row>
    <row r="30" spans="2:38" ht="16.5" thickBot="1">
      <c r="C30" s="4"/>
      <c r="D30" s="232"/>
      <c r="E30" s="231"/>
      <c r="F30" s="231"/>
      <c r="I30" s="699" t="s">
        <v>117</v>
      </c>
      <c r="J30" s="700"/>
      <c r="K30" s="529">
        <f>K26/K24</f>
        <v>1.0009999999999999</v>
      </c>
      <c r="L30" s="26"/>
      <c r="N30" s="238"/>
      <c r="Q30" s="699" t="s">
        <v>117</v>
      </c>
      <c r="R30" s="700"/>
      <c r="S30" s="529">
        <f>S26/S24</f>
        <v>1.0009999999999999</v>
      </c>
      <c r="T30" s="26"/>
      <c r="V30" s="238"/>
      <c r="Y30" s="699" t="s">
        <v>117</v>
      </c>
      <c r="Z30" s="700"/>
      <c r="AA30" s="529">
        <f>AA26/AA24</f>
        <v>1.0009999999999999</v>
      </c>
      <c r="AB30" s="26"/>
      <c r="AD30" s="238"/>
      <c r="AF30" s="699" t="s">
        <v>117</v>
      </c>
      <c r="AG30" s="700"/>
      <c r="AH30" s="529">
        <f>AH26/AH24</f>
        <v>1.0009999999999999</v>
      </c>
      <c r="AI30" s="26"/>
      <c r="AK30" s="238"/>
    </row>
    <row r="31" spans="2:38" ht="15.75" thickBot="1">
      <c r="I31" s="237"/>
      <c r="K31" s="26"/>
      <c r="L31" s="26"/>
      <c r="N31" s="238"/>
      <c r="Q31" s="237"/>
      <c r="S31" s="26"/>
      <c r="T31" s="26"/>
      <c r="V31" s="238"/>
      <c r="Y31" s="237"/>
      <c r="AA31" s="26"/>
      <c r="AB31" s="26"/>
      <c r="AD31" s="238"/>
      <c r="AF31" s="237"/>
      <c r="AH31" s="26"/>
      <c r="AI31" s="26"/>
      <c r="AK31" s="238"/>
    </row>
    <row r="32" spans="2:38" ht="15.75" thickBot="1">
      <c r="I32" s="699" t="s">
        <v>111</v>
      </c>
      <c r="J32" s="700"/>
      <c r="K32" s="772">
        <f>IF(K30&lt;85%,0,IF(K30&lt;120%,(K28*K30),(K28*120%)))</f>
        <v>15014.999999999998</v>
      </c>
      <c r="L32" s="773">
        <f t="shared" ref="L32" si="26">IF(L30&lt;80%,0,IF(L30&lt;100%,(L28*L30),IF(L30=100%,(L28),IF(L30&lt;=105%,(L28*L30),IF(L30&lt;=150%,(L28*L30),(L28*150%))))))</f>
        <v>0</v>
      </c>
      <c r="N32" s="238"/>
      <c r="Q32" s="699" t="s">
        <v>111</v>
      </c>
      <c r="R32" s="700"/>
      <c r="S32" s="772">
        <f>IF(S30&lt;85%,0,IF(S30&lt;120%,(S28*S30),(S28*120%)))</f>
        <v>15014.999999999998</v>
      </c>
      <c r="T32" s="773">
        <f t="shared" ref="T32" si="27">IF(T30&lt;80%,0,IF(T30&lt;100%,(T28*T30),IF(T30=100%,(T28),IF(T30&lt;=105%,(T28*T30),IF(T30&lt;=150%,(T28*T30),(T28*150%))))))</f>
        <v>0</v>
      </c>
      <c r="V32" s="238"/>
      <c r="Y32" s="699" t="s">
        <v>111</v>
      </c>
      <c r="Z32" s="700"/>
      <c r="AA32" s="772">
        <f>IF(AA30&lt;85%,0,IF(AA30&lt;120%,(AA28*AA30),(AA28*120%)))</f>
        <v>15014.999999999998</v>
      </c>
      <c r="AB32" s="773">
        <f t="shared" ref="AB32" si="28">IF(AB30&lt;80%,0,IF(AB30&lt;100%,(AB28*AB30),IF(AB30=100%,(AB28),IF(AB30&lt;=105%,(AB28*AB30),IF(AB30&lt;=150%,(AB28*AB30),(AB28*150%))))))</f>
        <v>0</v>
      </c>
      <c r="AD32" s="238"/>
      <c r="AF32" s="699" t="s">
        <v>111</v>
      </c>
      <c r="AG32" s="700"/>
      <c r="AH32" s="772">
        <f>IF(AH30&lt;85%,0,IF(AH30&lt;120%,(AH28*AH30),(AH28*120%)))</f>
        <v>15014.999999999998</v>
      </c>
      <c r="AI32" s="773">
        <f t="shared" ref="AI32" si="29">IF(AI30&lt;80%,0,IF(AI30&lt;100%,(AI28*AI30),IF(AI30=100%,(AI28),IF(AI30&lt;=105%,(AI28*AI30),IF(AI30&lt;=150%,(AI28*AI30),(AI28*150%))))))</f>
        <v>0</v>
      </c>
      <c r="AK32" s="238"/>
    </row>
    <row r="33" spans="9:37" ht="15.75" thickBot="1">
      <c r="I33" s="239"/>
      <c r="J33" s="240"/>
      <c r="K33" s="240"/>
      <c r="L33" s="240"/>
      <c r="M33" s="240"/>
      <c r="N33" s="241"/>
      <c r="Q33" s="239"/>
      <c r="R33" s="240"/>
      <c r="S33" s="240"/>
      <c r="T33" s="240"/>
      <c r="U33" s="240"/>
      <c r="V33" s="241"/>
      <c r="Y33" s="239"/>
      <c r="Z33" s="240"/>
      <c r="AA33" s="240"/>
      <c r="AB33" s="240"/>
      <c r="AC33" s="240"/>
      <c r="AD33" s="241"/>
      <c r="AF33" s="239"/>
      <c r="AG33" s="240"/>
      <c r="AH33" s="240"/>
      <c r="AI33" s="240"/>
      <c r="AJ33" s="240"/>
      <c r="AK33" s="241"/>
    </row>
  </sheetData>
  <mergeCells count="42">
    <mergeCell ref="C27:D27"/>
    <mergeCell ref="E27:F27"/>
    <mergeCell ref="C29:D29"/>
    <mergeCell ref="E29:F29"/>
    <mergeCell ref="C24:D24"/>
    <mergeCell ref="E24:F24"/>
    <mergeCell ref="C25:D25"/>
    <mergeCell ref="E25:F25"/>
    <mergeCell ref="C26:D26"/>
    <mergeCell ref="E26:F26"/>
    <mergeCell ref="AF23:AK23"/>
    <mergeCell ref="AF28:AG28"/>
    <mergeCell ref="AF30:AG30"/>
    <mergeCell ref="AF32:AG32"/>
    <mergeCell ref="AH32:AI32"/>
    <mergeCell ref="Y23:AD23"/>
    <mergeCell ref="Y28:Z28"/>
    <mergeCell ref="Y30:Z30"/>
    <mergeCell ref="Y32:Z32"/>
    <mergeCell ref="AA32:AB32"/>
    <mergeCell ref="Q23:V23"/>
    <mergeCell ref="Q28:R28"/>
    <mergeCell ref="Q30:R30"/>
    <mergeCell ref="Q32:R32"/>
    <mergeCell ref="S32:T32"/>
    <mergeCell ref="I23:N23"/>
    <mergeCell ref="I28:J28"/>
    <mergeCell ref="I30:J30"/>
    <mergeCell ref="I32:J32"/>
    <mergeCell ref="K32:L32"/>
    <mergeCell ref="C10:F10"/>
    <mergeCell ref="AE7:AE21"/>
    <mergeCell ref="AL7:AL21"/>
    <mergeCell ref="H8:N8"/>
    <mergeCell ref="P8:V8"/>
    <mergeCell ref="X8:AD8"/>
    <mergeCell ref="AF9:AK10"/>
    <mergeCell ref="Y10:AD10"/>
    <mergeCell ref="Q10:V10"/>
    <mergeCell ref="I10:N10"/>
    <mergeCell ref="O7:O21"/>
    <mergeCell ref="W7:W21"/>
  </mergeCells>
  <conditionalFormatting sqref="H13">
    <cfRule type="colorScale" priority="434">
      <colorScale>
        <cfvo type="num" val="0"/>
        <cfvo type="num" val="0.5"/>
        <cfvo type="num" val="1"/>
        <color rgb="FFF8696B"/>
        <color rgb="FFFFEB84"/>
        <color rgb="FF63BE7B"/>
      </colorScale>
    </cfRule>
  </conditionalFormatting>
  <conditionalFormatting sqref="H16">
    <cfRule type="colorScale" priority="433">
      <colorScale>
        <cfvo type="num" val="0"/>
        <cfvo type="num" val="0.5"/>
        <cfvo type="num" val="1"/>
        <color rgb="FFF8696B"/>
        <color rgb="FFFFEB84"/>
        <color rgb="FF63BE7B"/>
      </colorScale>
    </cfRule>
  </conditionalFormatting>
  <conditionalFormatting sqref="H18:H19">
    <cfRule type="colorScale" priority="435">
      <colorScale>
        <cfvo type="num" val="0"/>
        <cfvo type="num" val="0.5"/>
        <cfvo type="num" val="1"/>
        <color rgb="FFF8696B"/>
        <color rgb="FFFFEB84"/>
        <color rgb="FF63BE7B"/>
      </colorScale>
    </cfRule>
  </conditionalFormatting>
  <conditionalFormatting sqref="H20:H21 H17 P13:P21 X13:X21 AM13:HJ21">
    <cfRule type="colorScale" priority="436">
      <colorScale>
        <cfvo type="num" val="0"/>
        <cfvo type="num" val="0.5"/>
        <cfvo type="num" val="1"/>
        <color rgb="FFF8696B"/>
        <color rgb="FFFFEB84"/>
        <color rgb="FF63BE7B"/>
      </colorScale>
    </cfRule>
  </conditionalFormatting>
  <conditionalFormatting sqref="K15">
    <cfRule type="cellIs" dxfId="35" priority="93" operator="lessThan">
      <formula>0</formula>
    </cfRule>
    <cfRule type="cellIs" dxfId="34" priority="94" operator="lessThan">
      <formula>#REF!</formula>
    </cfRule>
  </conditionalFormatting>
  <conditionalFormatting sqref="L13:L20">
    <cfRule type="cellIs" dxfId="33" priority="12" operator="lessThan">
      <formula>0</formula>
    </cfRule>
  </conditionalFormatting>
  <conditionalFormatting sqref="M13">
    <cfRule type="colorScale" priority="343">
      <colorScale>
        <cfvo type="num" val="0"/>
        <cfvo type="num" val="0.5"/>
        <cfvo type="num" val="1"/>
        <color rgb="FFF8696B"/>
        <color rgb="FFFFEB84"/>
        <color rgb="FF63BE7B"/>
      </colorScale>
    </cfRule>
  </conditionalFormatting>
  <conditionalFormatting sqref="M14">
    <cfRule type="colorScale" priority="341">
      <colorScale>
        <cfvo type="num" val="0"/>
        <cfvo type="num" val="0.5"/>
        <cfvo type="num" val="1"/>
        <color rgb="FFF8696B"/>
        <color rgb="FFFFEB84"/>
        <color rgb="FF63BE7B"/>
      </colorScale>
    </cfRule>
  </conditionalFormatting>
  <conditionalFormatting sqref="M15">
    <cfRule type="colorScale" priority="92">
      <colorScale>
        <cfvo type="num" val="0"/>
        <cfvo type="num" val="0.5"/>
        <cfvo type="num" val="1"/>
        <color rgb="FFF8696B"/>
        <color rgb="FFFFEB84"/>
        <color rgb="FF63BE7B"/>
      </colorScale>
    </cfRule>
  </conditionalFormatting>
  <conditionalFormatting sqref="M16">
    <cfRule type="colorScale" priority="241">
      <colorScale>
        <cfvo type="num" val="0"/>
        <cfvo type="num" val="0.5"/>
        <cfvo type="num" val="1"/>
        <color rgb="FFF8696B"/>
        <color rgb="FFFFEB84"/>
        <color rgb="FF63BE7B"/>
      </colorScale>
    </cfRule>
  </conditionalFormatting>
  <conditionalFormatting sqref="M17">
    <cfRule type="colorScale" priority="355">
      <colorScale>
        <cfvo type="num" val="0"/>
        <cfvo type="num" val="0.5"/>
        <cfvo type="num" val="1"/>
        <color rgb="FFF8696B"/>
        <color rgb="FFFFEB84"/>
        <color rgb="FF63BE7B"/>
      </colorScale>
    </cfRule>
    <cfRule type="colorScale" priority="358">
      <colorScale>
        <cfvo type="num" val="0"/>
        <cfvo type="num" val="0.5"/>
        <cfvo type="num" val="1"/>
        <color rgb="FFF8696B"/>
        <color rgb="FFFFEB84"/>
        <color rgb="FF63BE7B"/>
      </colorScale>
    </cfRule>
  </conditionalFormatting>
  <conditionalFormatting sqref="M18">
    <cfRule type="colorScale" priority="349">
      <colorScale>
        <cfvo type="num" val="0"/>
        <cfvo type="num" val="0.5"/>
        <cfvo type="num" val="1"/>
        <color rgb="FFF8696B"/>
        <color rgb="FFFFEB84"/>
        <color rgb="FF63BE7B"/>
      </colorScale>
    </cfRule>
    <cfRule type="colorScale" priority="352">
      <colorScale>
        <cfvo type="num" val="0"/>
        <cfvo type="num" val="0.5"/>
        <cfvo type="num" val="1"/>
        <color rgb="FFF8696B"/>
        <color rgb="FFFFEB84"/>
        <color rgb="FF63BE7B"/>
      </colorScale>
    </cfRule>
  </conditionalFormatting>
  <conditionalFormatting sqref="M19">
    <cfRule type="colorScale" priority="345">
      <colorScale>
        <cfvo type="num" val="0"/>
        <cfvo type="num" val="0.5"/>
        <cfvo type="num" val="1"/>
        <color rgb="FFF8696B"/>
        <color rgb="FFFFEB84"/>
        <color rgb="FF63BE7B"/>
      </colorScale>
    </cfRule>
    <cfRule type="colorScale" priority="348">
      <colorScale>
        <cfvo type="num" val="0"/>
        <cfvo type="num" val="0.5"/>
        <cfvo type="num" val="1"/>
        <color rgb="FFF8696B"/>
        <color rgb="FFFFEB84"/>
        <color rgb="FF63BE7B"/>
      </colorScale>
    </cfRule>
  </conditionalFormatting>
  <conditionalFormatting sqref="M20">
    <cfRule type="colorScale" priority="354">
      <colorScale>
        <cfvo type="num" val="0"/>
        <cfvo type="num" val="0.5"/>
        <cfvo type="num" val="1"/>
        <color rgb="FFF8696B"/>
        <color rgb="FFFFEB84"/>
        <color rgb="FF63BE7B"/>
      </colorScale>
    </cfRule>
  </conditionalFormatting>
  <conditionalFormatting sqref="S15">
    <cfRule type="cellIs" dxfId="32" priority="73" operator="lessThan">
      <formula>0</formula>
    </cfRule>
    <cfRule type="cellIs" dxfId="31" priority="74" operator="lessThan">
      <formula>#REF!</formula>
    </cfRule>
  </conditionalFormatting>
  <conditionalFormatting sqref="T13:T20">
    <cfRule type="cellIs" dxfId="30" priority="2" operator="lessThan">
      <formula>0</formula>
    </cfRule>
  </conditionalFormatting>
  <conditionalFormatting sqref="U13">
    <cfRule type="colorScale" priority="245">
      <colorScale>
        <cfvo type="num" val="0"/>
        <cfvo type="num" val="0.5"/>
        <cfvo type="num" val="1"/>
        <color rgb="FFF8696B"/>
        <color rgb="FFFFEB84"/>
        <color rgb="FF63BE7B"/>
      </colorScale>
    </cfRule>
  </conditionalFormatting>
  <conditionalFormatting sqref="U14">
    <cfRule type="colorScale" priority="243">
      <colorScale>
        <cfvo type="num" val="0"/>
        <cfvo type="num" val="0.5"/>
        <cfvo type="num" val="1"/>
        <color rgb="FFF8696B"/>
        <color rgb="FFFFEB84"/>
        <color rgb="FF63BE7B"/>
      </colorScale>
    </cfRule>
  </conditionalFormatting>
  <conditionalFormatting sqref="U15">
    <cfRule type="colorScale" priority="72">
      <colorScale>
        <cfvo type="num" val="0"/>
        <cfvo type="num" val="0.5"/>
        <cfvo type="num" val="1"/>
        <color rgb="FFF8696B"/>
        <color rgb="FFFFEB84"/>
        <color rgb="FF63BE7B"/>
      </colorScale>
    </cfRule>
  </conditionalFormatting>
  <conditionalFormatting sqref="U16">
    <cfRule type="colorScale" priority="239">
      <colorScale>
        <cfvo type="num" val="0"/>
        <cfvo type="num" val="0.5"/>
        <cfvo type="num" val="1"/>
        <color rgb="FFF8696B"/>
        <color rgb="FFFFEB84"/>
        <color rgb="FF63BE7B"/>
      </colorScale>
    </cfRule>
  </conditionalFormatting>
  <conditionalFormatting sqref="U17">
    <cfRule type="colorScale" priority="257">
      <colorScale>
        <cfvo type="num" val="0"/>
        <cfvo type="num" val="0.5"/>
        <cfvo type="num" val="1"/>
        <color rgb="FFF8696B"/>
        <color rgb="FFFFEB84"/>
        <color rgb="FF63BE7B"/>
      </colorScale>
    </cfRule>
    <cfRule type="colorScale" priority="260">
      <colorScale>
        <cfvo type="num" val="0"/>
        <cfvo type="num" val="0.5"/>
        <cfvo type="num" val="1"/>
        <color rgb="FFF8696B"/>
        <color rgb="FFFFEB84"/>
        <color rgb="FF63BE7B"/>
      </colorScale>
    </cfRule>
  </conditionalFormatting>
  <conditionalFormatting sqref="U18">
    <cfRule type="colorScale" priority="251">
      <colorScale>
        <cfvo type="num" val="0"/>
        <cfvo type="num" val="0.5"/>
        <cfvo type="num" val="1"/>
        <color rgb="FFF8696B"/>
        <color rgb="FFFFEB84"/>
        <color rgb="FF63BE7B"/>
      </colorScale>
    </cfRule>
    <cfRule type="colorScale" priority="254">
      <colorScale>
        <cfvo type="num" val="0"/>
        <cfvo type="num" val="0.5"/>
        <cfvo type="num" val="1"/>
        <color rgb="FFF8696B"/>
        <color rgb="FFFFEB84"/>
        <color rgb="FF63BE7B"/>
      </colorScale>
    </cfRule>
  </conditionalFormatting>
  <conditionalFormatting sqref="U19">
    <cfRule type="colorScale" priority="247">
      <colorScale>
        <cfvo type="num" val="0"/>
        <cfvo type="num" val="0.5"/>
        <cfvo type="num" val="1"/>
        <color rgb="FFF8696B"/>
        <color rgb="FFFFEB84"/>
        <color rgb="FF63BE7B"/>
      </colorScale>
    </cfRule>
    <cfRule type="colorScale" priority="250">
      <colorScale>
        <cfvo type="num" val="0"/>
        <cfvo type="num" val="0.5"/>
        <cfvo type="num" val="1"/>
        <color rgb="FFF8696B"/>
        <color rgb="FFFFEB84"/>
        <color rgb="FF63BE7B"/>
      </colorScale>
    </cfRule>
  </conditionalFormatting>
  <conditionalFormatting sqref="U20">
    <cfRule type="colorScale" priority="256">
      <colorScale>
        <cfvo type="num" val="0"/>
        <cfvo type="num" val="0.5"/>
        <cfvo type="num" val="1"/>
        <color rgb="FFF8696B"/>
        <color rgb="FFFFEB84"/>
        <color rgb="FF63BE7B"/>
      </colorScale>
    </cfRule>
  </conditionalFormatting>
  <conditionalFormatting sqref="AA15">
    <cfRule type="cellIs" dxfId="29" priority="53" operator="lessThan">
      <formula>0</formula>
    </cfRule>
    <cfRule type="cellIs" dxfId="28" priority="54" operator="lessThan">
      <formula>#REF!</formula>
    </cfRule>
  </conditionalFormatting>
  <conditionalFormatting sqref="AB13:AB20">
    <cfRule type="cellIs" dxfId="27" priority="3" operator="lessThan">
      <formula>0</formula>
    </cfRule>
  </conditionalFormatting>
  <conditionalFormatting sqref="AC13">
    <cfRule type="colorScale" priority="143">
      <colorScale>
        <cfvo type="num" val="0"/>
        <cfvo type="num" val="0.5"/>
        <cfvo type="num" val="1"/>
        <color rgb="FFF8696B"/>
        <color rgb="FFFFEB84"/>
        <color rgb="FF63BE7B"/>
      </colorScale>
    </cfRule>
  </conditionalFormatting>
  <conditionalFormatting sqref="AC14">
    <cfRule type="colorScale" priority="116">
      <colorScale>
        <cfvo type="num" val="0"/>
        <cfvo type="num" val="0.5"/>
        <cfvo type="num" val="1"/>
        <color rgb="FFF8696B"/>
        <color rgb="FFFFEB84"/>
        <color rgb="FF63BE7B"/>
      </colorScale>
    </cfRule>
  </conditionalFormatting>
  <conditionalFormatting sqref="AC15">
    <cfRule type="colorScale" priority="52">
      <colorScale>
        <cfvo type="num" val="0"/>
        <cfvo type="num" val="0.5"/>
        <cfvo type="num" val="1"/>
        <color rgb="FFF8696B"/>
        <color rgb="FFFFEB84"/>
        <color rgb="FF63BE7B"/>
      </colorScale>
    </cfRule>
  </conditionalFormatting>
  <conditionalFormatting sqref="AC16">
    <cfRule type="colorScale" priority="141">
      <colorScale>
        <cfvo type="num" val="0"/>
        <cfvo type="num" val="0.5"/>
        <cfvo type="num" val="1"/>
        <color rgb="FFF8696B"/>
        <color rgb="FFFFEB84"/>
        <color rgb="FF63BE7B"/>
      </colorScale>
    </cfRule>
  </conditionalFormatting>
  <conditionalFormatting sqref="AC17">
    <cfRule type="colorScale" priority="155">
      <colorScale>
        <cfvo type="num" val="0"/>
        <cfvo type="num" val="0.5"/>
        <cfvo type="num" val="1"/>
        <color rgb="FFF8696B"/>
        <color rgb="FFFFEB84"/>
        <color rgb="FF63BE7B"/>
      </colorScale>
    </cfRule>
    <cfRule type="colorScale" priority="158">
      <colorScale>
        <cfvo type="num" val="0"/>
        <cfvo type="num" val="0.5"/>
        <cfvo type="num" val="1"/>
        <color rgb="FFF8696B"/>
        <color rgb="FFFFEB84"/>
        <color rgb="FF63BE7B"/>
      </colorScale>
    </cfRule>
  </conditionalFormatting>
  <conditionalFormatting sqref="AC18">
    <cfRule type="colorScale" priority="149">
      <colorScale>
        <cfvo type="num" val="0"/>
        <cfvo type="num" val="0.5"/>
        <cfvo type="num" val="1"/>
        <color rgb="FFF8696B"/>
        <color rgb="FFFFEB84"/>
        <color rgb="FF63BE7B"/>
      </colorScale>
    </cfRule>
    <cfRule type="colorScale" priority="152">
      <colorScale>
        <cfvo type="num" val="0"/>
        <cfvo type="num" val="0.5"/>
        <cfvo type="num" val="1"/>
        <color rgb="FFF8696B"/>
        <color rgb="FFFFEB84"/>
        <color rgb="FF63BE7B"/>
      </colorScale>
    </cfRule>
  </conditionalFormatting>
  <conditionalFormatting sqref="AC19">
    <cfRule type="colorScale" priority="145">
      <colorScale>
        <cfvo type="num" val="0"/>
        <cfvo type="num" val="0.5"/>
        <cfvo type="num" val="1"/>
        <color rgb="FFF8696B"/>
        <color rgb="FFFFEB84"/>
        <color rgb="FF63BE7B"/>
      </colorScale>
    </cfRule>
    <cfRule type="colorScale" priority="148">
      <colorScale>
        <cfvo type="num" val="0"/>
        <cfvo type="num" val="0.5"/>
        <cfvo type="num" val="1"/>
        <color rgb="FFF8696B"/>
        <color rgb="FFFFEB84"/>
        <color rgb="FF63BE7B"/>
      </colorScale>
    </cfRule>
  </conditionalFormatting>
  <conditionalFormatting sqref="AC20">
    <cfRule type="colorScale" priority="154">
      <colorScale>
        <cfvo type="num" val="0"/>
        <cfvo type="num" val="0.5"/>
        <cfvo type="num" val="1"/>
        <color rgb="FFF8696B"/>
        <color rgb="FFFFEB84"/>
        <color rgb="FF63BE7B"/>
      </colorScale>
    </cfRule>
  </conditionalFormatting>
  <conditionalFormatting sqref="AH15">
    <cfRule type="cellIs" dxfId="26" priority="49" operator="lessThan">
      <formula>0</formula>
    </cfRule>
    <cfRule type="cellIs" dxfId="25" priority="50" operator="lessThan">
      <formula>#REF!</formula>
    </cfRule>
  </conditionalFormatting>
  <conditionalFormatting sqref="AI13:AI20">
    <cfRule type="cellIs" dxfId="24" priority="1" operator="lessThan">
      <formula>0</formula>
    </cfRule>
  </conditionalFormatting>
  <conditionalFormatting sqref="AJ13">
    <cfRule type="colorScale" priority="125">
      <colorScale>
        <cfvo type="num" val="0"/>
        <cfvo type="num" val="0.5"/>
        <cfvo type="num" val="1"/>
        <color rgb="FFF8696B"/>
        <color rgb="FFFFEB84"/>
        <color rgb="FF63BE7B"/>
      </colorScale>
    </cfRule>
  </conditionalFormatting>
  <conditionalFormatting sqref="AJ14">
    <cfRule type="colorScale" priority="120">
      <colorScale>
        <cfvo type="num" val="0"/>
        <cfvo type="num" val="0.5"/>
        <cfvo type="num" val="1"/>
        <color rgb="FFF8696B"/>
        <color rgb="FFFFEB84"/>
        <color rgb="FF63BE7B"/>
      </colorScale>
    </cfRule>
  </conditionalFormatting>
  <conditionalFormatting sqref="AJ15">
    <cfRule type="colorScale" priority="48">
      <colorScale>
        <cfvo type="num" val="0"/>
        <cfvo type="num" val="0.5"/>
        <cfvo type="num" val="1"/>
        <color rgb="FFF8696B"/>
        <color rgb="FFFFEB84"/>
        <color rgb="FF63BE7B"/>
      </colorScale>
    </cfRule>
  </conditionalFormatting>
  <conditionalFormatting sqref="AJ16">
    <cfRule type="colorScale" priority="123">
      <colorScale>
        <cfvo type="num" val="0"/>
        <cfvo type="num" val="0.5"/>
        <cfvo type="num" val="1"/>
        <color rgb="FFF8696B"/>
        <color rgb="FFFFEB84"/>
        <color rgb="FF63BE7B"/>
      </colorScale>
    </cfRule>
  </conditionalFormatting>
  <conditionalFormatting sqref="AJ17">
    <cfRule type="colorScale" priority="137">
      <colorScale>
        <cfvo type="num" val="0"/>
        <cfvo type="num" val="0.5"/>
        <cfvo type="num" val="1"/>
        <color rgb="FFF8696B"/>
        <color rgb="FFFFEB84"/>
        <color rgb="FF63BE7B"/>
      </colorScale>
    </cfRule>
    <cfRule type="colorScale" priority="140">
      <colorScale>
        <cfvo type="num" val="0"/>
        <cfvo type="num" val="0.5"/>
        <cfvo type="num" val="1"/>
        <color rgb="FFF8696B"/>
        <color rgb="FFFFEB84"/>
        <color rgb="FF63BE7B"/>
      </colorScale>
    </cfRule>
  </conditionalFormatting>
  <conditionalFormatting sqref="AJ18">
    <cfRule type="colorScale" priority="131">
      <colorScale>
        <cfvo type="num" val="0"/>
        <cfvo type="num" val="0.5"/>
        <cfvo type="num" val="1"/>
        <color rgb="FFF8696B"/>
        <color rgb="FFFFEB84"/>
        <color rgb="FF63BE7B"/>
      </colorScale>
    </cfRule>
    <cfRule type="colorScale" priority="134">
      <colorScale>
        <cfvo type="num" val="0"/>
        <cfvo type="num" val="0.5"/>
        <cfvo type="num" val="1"/>
        <color rgb="FFF8696B"/>
        <color rgb="FFFFEB84"/>
        <color rgb="FF63BE7B"/>
      </colorScale>
    </cfRule>
  </conditionalFormatting>
  <conditionalFormatting sqref="AJ19">
    <cfRule type="colorScale" priority="127">
      <colorScale>
        <cfvo type="num" val="0"/>
        <cfvo type="num" val="0.5"/>
        <cfvo type="num" val="1"/>
        <color rgb="FFF8696B"/>
        <color rgb="FFFFEB84"/>
        <color rgb="FF63BE7B"/>
      </colorScale>
    </cfRule>
    <cfRule type="colorScale" priority="130">
      <colorScale>
        <cfvo type="num" val="0"/>
        <cfvo type="num" val="0.5"/>
        <cfvo type="num" val="1"/>
        <color rgb="FFF8696B"/>
        <color rgb="FFFFEB84"/>
        <color rgb="FF63BE7B"/>
      </colorScale>
    </cfRule>
  </conditionalFormatting>
  <conditionalFormatting sqref="AJ20">
    <cfRule type="colorScale" priority="136">
      <colorScale>
        <cfvo type="num" val="0"/>
        <cfvo type="num" val="0.5"/>
        <cfvo type="num" val="1"/>
        <color rgb="FFF8696B"/>
        <color rgb="FFFFEB84"/>
        <color rgb="FF63BE7B"/>
      </colorScale>
    </cfRule>
  </conditionalFormatting>
  <printOptions horizontalCentered="1"/>
  <pageMargins left="3.9370078740157488E-3" right="3.9370078740157488E-3" top="3.9370078740157488E-3" bottom="3.9370078740157488E-3" header="0.31496062992125984" footer="0.31496062992125984"/>
  <pageSetup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tabColor rgb="FFFF0000"/>
    <pageSetUpPr fitToPage="1"/>
  </sheetPr>
  <dimension ref="B1:AJ33"/>
  <sheetViews>
    <sheetView showGridLines="0" topLeftCell="B7" zoomScale="60" zoomScaleNormal="60" zoomScaleSheetLayoutView="90" zoomScalePageLayoutView="125" workbookViewId="0">
      <pane xSplit="6" ySplit="6" topLeftCell="H13" activePane="bottomRight" state="frozen"/>
      <selection activeCell="B7" sqref="B7"/>
      <selection pane="topRight" activeCell="H7" sqref="H7"/>
      <selection pane="bottomLeft" activeCell="B13" sqref="B13"/>
      <selection pane="bottomRight" activeCell="C19" sqref="C19"/>
    </sheetView>
  </sheetViews>
  <sheetFormatPr baseColWidth="10" defaultColWidth="7.7109375" defaultRowHeight="15"/>
  <cols>
    <col min="1" max="2" width="7.7109375" style="4"/>
    <col min="3" max="3" width="7.7109375" style="76"/>
    <col min="4" max="4" width="29.5703125" style="96" customWidth="1"/>
    <col min="5" max="5" width="11.42578125" style="5" customWidth="1"/>
    <col min="6" max="6" width="21.28515625" style="4" customWidth="1"/>
    <col min="7" max="7" width="8.5703125" style="26" customWidth="1"/>
    <col min="8" max="16384" width="7.7109375" style="4"/>
  </cols>
  <sheetData>
    <row r="1" spans="2:36" ht="15.75">
      <c r="C1" s="76">
        <v>1</v>
      </c>
      <c r="D1" s="77" t="s">
        <v>53</v>
      </c>
    </row>
    <row r="2" spans="2:36" ht="15.75">
      <c r="D2" s="77" t="s">
        <v>54</v>
      </c>
    </row>
    <row r="3" spans="2:36" ht="15.75">
      <c r="D3" s="77" t="s">
        <v>55</v>
      </c>
    </row>
    <row r="4" spans="2:36" ht="15.75">
      <c r="D4" s="77" t="s">
        <v>56</v>
      </c>
    </row>
    <row r="5" spans="2:36" ht="15.75">
      <c r="D5" s="77" t="s">
        <v>57</v>
      </c>
    </row>
    <row r="6" spans="2:36" ht="21">
      <c r="D6" s="78"/>
    </row>
    <row r="7" spans="2:36" ht="18.75">
      <c r="D7" s="79" t="s">
        <v>83</v>
      </c>
      <c r="AC7" s="740"/>
      <c r="AJ7" s="740" t="s">
        <v>1</v>
      </c>
    </row>
    <row r="8" spans="2:36" ht="19.5" thickBot="1">
      <c r="D8" s="79"/>
      <c r="AC8" s="741"/>
      <c r="AJ8" s="741"/>
    </row>
    <row r="9" spans="2:36" ht="12" customHeight="1" thickBot="1">
      <c r="D9" s="78"/>
      <c r="AC9" s="771"/>
      <c r="AD9" s="781" t="s">
        <v>238</v>
      </c>
      <c r="AE9" s="782"/>
      <c r="AF9" s="782"/>
      <c r="AG9" s="782"/>
      <c r="AH9" s="782"/>
      <c r="AI9" s="782"/>
      <c r="AJ9" s="741"/>
    </row>
    <row r="10" spans="2:36" s="18" customFormat="1" ht="16.5" thickBot="1">
      <c r="C10" s="76"/>
      <c r="D10" s="764" t="s">
        <v>159</v>
      </c>
      <c r="E10" s="765"/>
      <c r="F10" s="765"/>
      <c r="G10" s="766"/>
      <c r="I10" s="767" t="s">
        <v>73</v>
      </c>
      <c r="J10" s="768"/>
      <c r="K10" s="768"/>
      <c r="L10" s="768"/>
      <c r="M10" s="768"/>
      <c r="N10" s="794"/>
      <c r="P10" s="767" t="s">
        <v>74</v>
      </c>
      <c r="Q10" s="768"/>
      <c r="R10" s="768"/>
      <c r="S10" s="768"/>
      <c r="T10" s="768"/>
      <c r="U10" s="768"/>
      <c r="W10" s="767" t="s">
        <v>62</v>
      </c>
      <c r="X10" s="768"/>
      <c r="Y10" s="768"/>
      <c r="Z10" s="768"/>
      <c r="AA10" s="768"/>
      <c r="AB10" s="768"/>
      <c r="AC10" s="771"/>
      <c r="AD10" s="783"/>
      <c r="AE10" s="784"/>
      <c r="AF10" s="784"/>
      <c r="AG10" s="784"/>
      <c r="AH10" s="784"/>
      <c r="AI10" s="784"/>
      <c r="AJ10" s="741"/>
    </row>
    <row r="11" spans="2:36" s="18" customFormat="1" ht="51.75" thickBot="1">
      <c r="C11" s="76"/>
      <c r="D11" s="81" t="s">
        <v>18</v>
      </c>
      <c r="E11" s="82" t="s">
        <v>19</v>
      </c>
      <c r="F11" s="20" t="s">
        <v>20</v>
      </c>
      <c r="G11" s="83" t="s">
        <v>21</v>
      </c>
      <c r="I11" s="21" t="s">
        <v>63</v>
      </c>
      <c r="J11" s="19" t="s">
        <v>22</v>
      </c>
      <c r="K11" s="20" t="s">
        <v>23</v>
      </c>
      <c r="L11" s="19" t="s">
        <v>26</v>
      </c>
      <c r="M11" s="19" t="s">
        <v>160</v>
      </c>
      <c r="N11" s="22" t="s">
        <v>161</v>
      </c>
      <c r="P11" s="21" t="s">
        <v>63</v>
      </c>
      <c r="Q11" s="19" t="s">
        <v>22</v>
      </c>
      <c r="R11" s="20" t="s">
        <v>23</v>
      </c>
      <c r="S11" s="19" t="s">
        <v>26</v>
      </c>
      <c r="T11" s="19" t="s">
        <v>160</v>
      </c>
      <c r="U11" s="22" t="s">
        <v>161</v>
      </c>
      <c r="W11" s="21" t="s">
        <v>63</v>
      </c>
      <c r="X11" s="19" t="s">
        <v>22</v>
      </c>
      <c r="Y11" s="20" t="s">
        <v>23</v>
      </c>
      <c r="Z11" s="19" t="s">
        <v>26</v>
      </c>
      <c r="AA11" s="19" t="s">
        <v>160</v>
      </c>
      <c r="AB11" s="24" t="s">
        <v>161</v>
      </c>
      <c r="AC11" s="741"/>
      <c r="AD11" s="21" t="s">
        <v>63</v>
      </c>
      <c r="AE11" s="19" t="s">
        <v>22</v>
      </c>
      <c r="AF11" s="20" t="s">
        <v>23</v>
      </c>
      <c r="AG11" s="19" t="s">
        <v>26</v>
      </c>
      <c r="AH11" s="19" t="s">
        <v>160</v>
      </c>
      <c r="AI11" s="24" t="s">
        <v>161</v>
      </c>
      <c r="AJ11" s="741"/>
    </row>
    <row r="12" spans="2:36" s="18" customFormat="1" ht="3" customHeight="1" thickBot="1">
      <c r="C12" s="76"/>
      <c r="D12" s="84"/>
      <c r="E12" s="25"/>
      <c r="F12" s="23"/>
      <c r="G12" s="25"/>
      <c r="I12" s="100"/>
      <c r="J12" s="26"/>
      <c r="K12" s="26"/>
      <c r="L12" s="26"/>
      <c r="M12" s="26"/>
      <c r="N12" s="128"/>
      <c r="P12" s="26"/>
      <c r="Q12" s="26"/>
      <c r="R12" s="26"/>
      <c r="S12" s="26"/>
      <c r="T12" s="26"/>
      <c r="U12" s="27"/>
      <c r="W12" s="100"/>
      <c r="X12" s="26"/>
      <c r="Y12" s="26"/>
      <c r="Z12" s="26"/>
      <c r="AA12" s="26"/>
      <c r="AB12" s="27"/>
      <c r="AC12" s="741"/>
      <c r="AJ12" s="741"/>
    </row>
    <row r="13" spans="2:36" s="67" customFormat="1" ht="22.5" customHeight="1">
      <c r="B13" s="67">
        <v>1</v>
      </c>
      <c r="C13" s="101"/>
      <c r="D13" s="122" t="s">
        <v>140</v>
      </c>
      <c r="E13" s="91">
        <v>2.5</v>
      </c>
      <c r="F13" s="31" t="s">
        <v>166</v>
      </c>
      <c r="G13" s="32" t="s">
        <v>35</v>
      </c>
      <c r="I13" s="530">
        <v>85</v>
      </c>
      <c r="J13" s="531">
        <v>85</v>
      </c>
      <c r="K13" s="516">
        <f t="shared" ref="K13:K14" si="0">+I13-J13</f>
        <v>0</v>
      </c>
      <c r="L13" s="87">
        <f t="shared" ref="L13:L20" si="1">+K13/J13</f>
        <v>0</v>
      </c>
      <c r="M13" s="517">
        <f t="shared" ref="M13:M20" si="2">IF(L13&lt;-10%,0,IF(L13&lt;=-8%,0.3,IF(L13&lt;=-5%,0.5,IF(L13&lt;0%,0.8,IF(L13=0,1,IF(L13&lt;=5%,1.02,1.04))))))</f>
        <v>1</v>
      </c>
      <c r="N13" s="538">
        <f t="shared" ref="N13:N20" si="3">+E13*M13</f>
        <v>2.5</v>
      </c>
      <c r="P13" s="530">
        <v>85</v>
      </c>
      <c r="Q13" s="531">
        <v>85</v>
      </c>
      <c r="R13" s="585">
        <f t="shared" ref="R13:R14" si="4">+P13-Q13</f>
        <v>0</v>
      </c>
      <c r="S13" s="88">
        <f t="shared" ref="S13:S20" si="5">+R13/Q13</f>
        <v>0</v>
      </c>
      <c r="T13" s="586">
        <f t="shared" ref="T13:T20" si="6">IF(S13&lt;-10%,0,IF(S13&lt;=-8%,0.3,IF(S13&lt;=-5%,0.5,IF(S13&lt;0%,0.8,IF(S13=0,1,IF(S13&lt;=5%,1.02,1.04))))))</f>
        <v>1</v>
      </c>
      <c r="U13" s="587">
        <f t="shared" ref="U13:U20" si="7">+E13*T13</f>
        <v>2.5</v>
      </c>
      <c r="W13" s="530">
        <v>85</v>
      </c>
      <c r="X13" s="531">
        <v>85</v>
      </c>
      <c r="Y13" s="516">
        <f t="shared" ref="Y13:Y14" si="8">+W13-X13</f>
        <v>0</v>
      </c>
      <c r="Z13" s="87">
        <f t="shared" ref="Z13:Z20" si="9">+Y13/X13</f>
        <v>0</v>
      </c>
      <c r="AA13" s="517">
        <f t="shared" ref="AA13:AA20" si="10">IF(Z13&lt;-10%,0,IF(Z13&lt;=-8%,0.3,IF(Z13&lt;=-5%,0.5,IF(Z13&lt;0%,0.8,IF(Z13=0,1,IF(Z13&lt;=5%,1.02,1.04))))))</f>
        <v>1</v>
      </c>
      <c r="AB13" s="518">
        <f t="shared" ref="AB13:AB20" si="11">+E13*AA13</f>
        <v>2.5</v>
      </c>
      <c r="AC13" s="771"/>
      <c r="AD13" s="582">
        <f t="shared" ref="AD13:AE16" si="12">SUM(I13+P13+W13)/COUNT(I13,P13,W13)</f>
        <v>85</v>
      </c>
      <c r="AE13" s="583">
        <f t="shared" si="12"/>
        <v>85</v>
      </c>
      <c r="AF13" s="585">
        <f>+AD13-AE13</f>
        <v>0</v>
      </c>
      <c r="AG13" s="88">
        <f t="shared" ref="AG13:AG20" si="13">+AF13/AE13</f>
        <v>0</v>
      </c>
      <c r="AH13" s="586">
        <f t="shared" ref="AH13:AH20" si="14">IF(AG13&lt;-10%,0,IF(AG13&lt;=-8%,0.3,IF(AG13&lt;=-5%,0.5,IF(AG13&lt;0%,0.8,IF(AG13=0,1,IF(AG13&lt;=5%,1.02,1.04))))))</f>
        <v>1</v>
      </c>
      <c r="AI13" s="620">
        <f>+E13*AH13</f>
        <v>2.5</v>
      </c>
      <c r="AJ13" s="741"/>
    </row>
    <row r="14" spans="2:36" s="67" customFormat="1" ht="84">
      <c r="B14" s="67">
        <v>2</v>
      </c>
      <c r="C14" s="101"/>
      <c r="D14" s="123" t="s">
        <v>241</v>
      </c>
      <c r="E14" s="30">
        <v>1.5</v>
      </c>
      <c r="F14" s="31" t="s">
        <v>188</v>
      </c>
      <c r="G14" s="32" t="s">
        <v>35</v>
      </c>
      <c r="I14" s="614">
        <v>4.4000000000000004</v>
      </c>
      <c r="J14" s="615">
        <v>4.4000000000000004</v>
      </c>
      <c r="K14" s="436">
        <f t="shared" si="0"/>
        <v>0</v>
      </c>
      <c r="L14" s="113">
        <f t="shared" si="1"/>
        <v>0</v>
      </c>
      <c r="M14" s="424">
        <f t="shared" si="2"/>
        <v>1</v>
      </c>
      <c r="N14" s="425">
        <f t="shared" si="3"/>
        <v>1.5</v>
      </c>
      <c r="P14" s="614">
        <v>4.4000000000000004</v>
      </c>
      <c r="Q14" s="615">
        <v>4.4000000000000004</v>
      </c>
      <c r="R14" s="436">
        <f t="shared" si="4"/>
        <v>0</v>
      </c>
      <c r="S14" s="113">
        <f t="shared" si="5"/>
        <v>0</v>
      </c>
      <c r="T14" s="424">
        <f t="shared" si="6"/>
        <v>1</v>
      </c>
      <c r="U14" s="425">
        <f t="shared" si="7"/>
        <v>1.5</v>
      </c>
      <c r="W14" s="614">
        <v>4.4000000000000004</v>
      </c>
      <c r="X14" s="615">
        <v>4.4000000000000004</v>
      </c>
      <c r="Y14" s="436">
        <f t="shared" si="8"/>
        <v>0</v>
      </c>
      <c r="Z14" s="113">
        <f t="shared" si="9"/>
        <v>0</v>
      </c>
      <c r="AA14" s="424">
        <f t="shared" si="10"/>
        <v>1</v>
      </c>
      <c r="AB14" s="590">
        <f t="shared" si="11"/>
        <v>1.5</v>
      </c>
      <c r="AC14" s="771"/>
      <c r="AD14" s="621">
        <f t="shared" si="12"/>
        <v>4.4000000000000004</v>
      </c>
      <c r="AE14" s="622">
        <f t="shared" si="12"/>
        <v>4.4000000000000004</v>
      </c>
      <c r="AF14" s="436">
        <f t="shared" ref="AF14" si="15">+AD14-AE14</f>
        <v>0</v>
      </c>
      <c r="AG14" s="113">
        <f t="shared" si="13"/>
        <v>0</v>
      </c>
      <c r="AH14" s="424">
        <f t="shared" si="14"/>
        <v>1</v>
      </c>
      <c r="AI14" s="453">
        <f>E14*AH14</f>
        <v>1.5</v>
      </c>
      <c r="AJ14" s="741"/>
    </row>
    <row r="15" spans="2:36" s="67" customFormat="1" ht="24.6" customHeight="1">
      <c r="B15" s="67">
        <v>3</v>
      </c>
      <c r="C15" s="101"/>
      <c r="D15" s="54" t="s">
        <v>242</v>
      </c>
      <c r="E15" s="55">
        <v>1.6</v>
      </c>
      <c r="F15" s="31" t="s">
        <v>188</v>
      </c>
      <c r="G15" s="32" t="s">
        <v>35</v>
      </c>
      <c r="H15" s="112"/>
      <c r="I15" s="614">
        <v>4.3</v>
      </c>
      <c r="J15" s="615">
        <v>4.3</v>
      </c>
      <c r="K15" s="436">
        <f>+I15-J15</f>
        <v>0</v>
      </c>
      <c r="L15" s="113">
        <f t="shared" si="1"/>
        <v>0</v>
      </c>
      <c r="M15" s="424">
        <f t="shared" si="2"/>
        <v>1</v>
      </c>
      <c r="N15" s="425">
        <f t="shared" si="3"/>
        <v>1.6</v>
      </c>
      <c r="P15" s="614">
        <v>4.3</v>
      </c>
      <c r="Q15" s="615">
        <v>4.3</v>
      </c>
      <c r="R15" s="436">
        <f>+P15-Q15</f>
        <v>0</v>
      </c>
      <c r="S15" s="113">
        <f t="shared" si="5"/>
        <v>0</v>
      </c>
      <c r="T15" s="424">
        <f t="shared" si="6"/>
        <v>1</v>
      </c>
      <c r="U15" s="425">
        <f t="shared" si="7"/>
        <v>1.6</v>
      </c>
      <c r="W15" s="614">
        <v>4.3</v>
      </c>
      <c r="X15" s="615">
        <v>4.3</v>
      </c>
      <c r="Y15" s="436">
        <f>+W15-X15</f>
        <v>0</v>
      </c>
      <c r="Z15" s="113">
        <f t="shared" si="9"/>
        <v>0</v>
      </c>
      <c r="AA15" s="424">
        <f t="shared" si="10"/>
        <v>1</v>
      </c>
      <c r="AB15" s="590">
        <f t="shared" si="11"/>
        <v>1.6</v>
      </c>
      <c r="AC15" s="771"/>
      <c r="AD15" s="621">
        <f t="shared" si="12"/>
        <v>4.3</v>
      </c>
      <c r="AE15" s="622">
        <f t="shared" si="12"/>
        <v>4.3</v>
      </c>
      <c r="AF15" s="436">
        <f>+AD15-AE15</f>
        <v>0</v>
      </c>
      <c r="AG15" s="113">
        <f t="shared" si="13"/>
        <v>0</v>
      </c>
      <c r="AH15" s="424">
        <f t="shared" si="14"/>
        <v>1</v>
      </c>
      <c r="AI15" s="453">
        <f t="shared" ref="AI15:AI20" si="16">+E15*AH15</f>
        <v>1.6</v>
      </c>
      <c r="AJ15" s="741"/>
    </row>
    <row r="16" spans="2:36" s="67" customFormat="1" ht="24.6" customHeight="1">
      <c r="B16" s="67">
        <v>4</v>
      </c>
      <c r="C16" s="101"/>
      <c r="D16" s="119" t="s">
        <v>243</v>
      </c>
      <c r="E16" s="120">
        <v>1.4</v>
      </c>
      <c r="F16" s="269" t="s">
        <v>176</v>
      </c>
      <c r="G16" s="270" t="s">
        <v>35</v>
      </c>
      <c r="I16" s="500">
        <v>95</v>
      </c>
      <c r="J16" s="501">
        <v>95</v>
      </c>
      <c r="K16" s="412">
        <f t="shared" ref="K16" si="17">+I16-J16</f>
        <v>0</v>
      </c>
      <c r="L16" s="98">
        <f t="shared" si="1"/>
        <v>0</v>
      </c>
      <c r="M16" s="413">
        <f t="shared" si="2"/>
        <v>1</v>
      </c>
      <c r="N16" s="414">
        <f t="shared" si="3"/>
        <v>1.4</v>
      </c>
      <c r="P16" s="500">
        <v>95</v>
      </c>
      <c r="Q16" s="501">
        <v>95</v>
      </c>
      <c r="R16" s="412">
        <f t="shared" ref="R16" si="18">+P16-Q16</f>
        <v>0</v>
      </c>
      <c r="S16" s="98">
        <f t="shared" si="5"/>
        <v>0</v>
      </c>
      <c r="T16" s="413">
        <f t="shared" si="6"/>
        <v>1</v>
      </c>
      <c r="U16" s="414">
        <f t="shared" si="7"/>
        <v>1.4</v>
      </c>
      <c r="W16" s="614">
        <v>95</v>
      </c>
      <c r="X16" s="615">
        <v>95</v>
      </c>
      <c r="Y16" s="436">
        <f>+W16-X16</f>
        <v>0</v>
      </c>
      <c r="Z16" s="113">
        <f t="shared" ref="Z16" si="19">+Y16/X16</f>
        <v>0</v>
      </c>
      <c r="AA16" s="424">
        <f t="shared" ref="AA16" si="20">IF(Z16&lt;-10%,0,IF(Z16&lt;=-8%,0.3,IF(Z16&lt;=-5%,0.5,IF(Z16&lt;0%,0.8,IF(Z16=0,1,IF(Z16&lt;=5%,1.02,1.04))))))</f>
        <v>1</v>
      </c>
      <c r="AB16" s="590">
        <f t="shared" si="11"/>
        <v>1.4</v>
      </c>
      <c r="AC16" s="771"/>
      <c r="AD16" s="621">
        <f t="shared" si="12"/>
        <v>95</v>
      </c>
      <c r="AE16" s="622">
        <f t="shared" si="12"/>
        <v>95</v>
      </c>
      <c r="AF16" s="436">
        <f>+AD16-AE16</f>
        <v>0</v>
      </c>
      <c r="AG16" s="113">
        <f t="shared" ref="AG16" si="21">+AF16/AE16</f>
        <v>0</v>
      </c>
      <c r="AH16" s="424">
        <f t="shared" ref="AH16" si="22">IF(AG16&lt;-10%,0,IF(AG16&lt;=-8%,0.3,IF(AG16&lt;=-5%,0.5,IF(AG16&lt;0%,0.8,IF(AG16=0,1,IF(AG16&lt;=5%,1.02,1.04))))))</f>
        <v>1</v>
      </c>
      <c r="AI16" s="453">
        <f t="shared" si="16"/>
        <v>1.4</v>
      </c>
      <c r="AJ16" s="741"/>
    </row>
    <row r="17" spans="2:36" s="67" customFormat="1" ht="37.5" customHeight="1">
      <c r="B17" s="67">
        <v>5</v>
      </c>
      <c r="C17" s="101"/>
      <c r="D17" s="40" t="s">
        <v>244</v>
      </c>
      <c r="E17" s="41">
        <v>1</v>
      </c>
      <c r="F17" s="121" t="s">
        <v>67</v>
      </c>
      <c r="G17" s="115" t="s">
        <v>31</v>
      </c>
      <c r="I17" s="616">
        <v>0.9</v>
      </c>
      <c r="J17" s="617">
        <v>0.9</v>
      </c>
      <c r="K17" s="521">
        <f>+I17-J17</f>
        <v>0</v>
      </c>
      <c r="L17" s="89">
        <f t="shared" si="1"/>
        <v>0</v>
      </c>
      <c r="M17" s="451">
        <f t="shared" si="2"/>
        <v>1</v>
      </c>
      <c r="N17" s="491">
        <f t="shared" si="3"/>
        <v>1</v>
      </c>
      <c r="P17" s="616">
        <v>0.9</v>
      </c>
      <c r="Q17" s="617">
        <v>0.9</v>
      </c>
      <c r="R17" s="436">
        <f t="shared" ref="R17:R20" si="23">+P17-Q17</f>
        <v>0</v>
      </c>
      <c r="S17" s="113">
        <f t="shared" si="5"/>
        <v>0</v>
      </c>
      <c r="T17" s="424">
        <f t="shared" si="6"/>
        <v>1</v>
      </c>
      <c r="U17" s="425">
        <f t="shared" si="7"/>
        <v>1</v>
      </c>
      <c r="W17" s="616">
        <v>0.9</v>
      </c>
      <c r="X17" s="617">
        <v>0.9</v>
      </c>
      <c r="Y17" s="521">
        <f t="shared" ref="Y17:Y20" si="24">+W17-X17</f>
        <v>0</v>
      </c>
      <c r="Z17" s="89">
        <f t="shared" si="9"/>
        <v>0</v>
      </c>
      <c r="AA17" s="451">
        <f t="shared" si="10"/>
        <v>1</v>
      </c>
      <c r="AB17" s="590">
        <f t="shared" si="11"/>
        <v>1</v>
      </c>
      <c r="AC17" s="771"/>
      <c r="AD17" s="437">
        <f t="shared" ref="AD17:AD20" si="25">SUM(I17+P17+W17)/COUNT(I17,P17,W17)</f>
        <v>0.9</v>
      </c>
      <c r="AE17" s="438">
        <f t="shared" ref="AE17:AE20" si="26">SUM(J17+Q17+X17)/COUNT(J17,Q17,X17)</f>
        <v>0.9</v>
      </c>
      <c r="AF17" s="436">
        <f t="shared" ref="AF17:AF20" si="27">+AD17-AE17</f>
        <v>0</v>
      </c>
      <c r="AG17" s="113">
        <f t="shared" si="13"/>
        <v>0</v>
      </c>
      <c r="AH17" s="424">
        <f t="shared" si="14"/>
        <v>1</v>
      </c>
      <c r="AI17" s="453">
        <f t="shared" si="16"/>
        <v>1</v>
      </c>
      <c r="AJ17" s="741"/>
    </row>
    <row r="18" spans="2:36" s="67" customFormat="1" ht="36">
      <c r="B18" s="67">
        <v>6</v>
      </c>
      <c r="C18" s="101"/>
      <c r="D18" s="119" t="s">
        <v>245</v>
      </c>
      <c r="E18" s="41">
        <v>0.7</v>
      </c>
      <c r="F18" s="31" t="s">
        <v>181</v>
      </c>
      <c r="G18" s="32" t="s">
        <v>31</v>
      </c>
      <c r="I18" s="616">
        <v>1</v>
      </c>
      <c r="J18" s="617">
        <v>1</v>
      </c>
      <c r="K18" s="619">
        <f t="shared" ref="K18:K20" si="28">+I18-J18</f>
        <v>0</v>
      </c>
      <c r="L18" s="113">
        <f t="shared" si="1"/>
        <v>0</v>
      </c>
      <c r="M18" s="424">
        <f t="shared" si="2"/>
        <v>1</v>
      </c>
      <c r="N18" s="425">
        <f t="shared" si="3"/>
        <v>0.7</v>
      </c>
      <c r="P18" s="616">
        <v>1</v>
      </c>
      <c r="Q18" s="617">
        <v>1</v>
      </c>
      <c r="R18" s="619">
        <f t="shared" si="23"/>
        <v>0</v>
      </c>
      <c r="S18" s="113">
        <f t="shared" si="5"/>
        <v>0</v>
      </c>
      <c r="T18" s="424">
        <f t="shared" si="6"/>
        <v>1</v>
      </c>
      <c r="U18" s="425">
        <f t="shared" si="7"/>
        <v>0.7</v>
      </c>
      <c r="W18" s="616">
        <v>1</v>
      </c>
      <c r="X18" s="617">
        <v>1</v>
      </c>
      <c r="Y18" s="619">
        <f t="shared" si="24"/>
        <v>0</v>
      </c>
      <c r="Z18" s="113">
        <f t="shared" si="9"/>
        <v>0</v>
      </c>
      <c r="AA18" s="424">
        <f t="shared" si="10"/>
        <v>1</v>
      </c>
      <c r="AB18" s="590">
        <f t="shared" si="11"/>
        <v>0.7</v>
      </c>
      <c r="AC18" s="771"/>
      <c r="AD18" s="437">
        <f t="shared" si="25"/>
        <v>1</v>
      </c>
      <c r="AE18" s="438">
        <f t="shared" si="26"/>
        <v>1</v>
      </c>
      <c r="AF18" s="472">
        <f t="shared" si="27"/>
        <v>0</v>
      </c>
      <c r="AG18" s="113">
        <f t="shared" si="13"/>
        <v>0</v>
      </c>
      <c r="AH18" s="424">
        <f t="shared" si="14"/>
        <v>1</v>
      </c>
      <c r="AI18" s="453">
        <f t="shared" si="16"/>
        <v>0.7</v>
      </c>
      <c r="AJ18" s="741"/>
    </row>
    <row r="19" spans="2:36" s="67" customFormat="1" ht="96">
      <c r="B19" s="67">
        <v>7</v>
      </c>
      <c r="C19" s="101"/>
      <c r="D19" s="40" t="s">
        <v>138</v>
      </c>
      <c r="E19" s="41">
        <v>0.7</v>
      </c>
      <c r="F19" s="59" t="s">
        <v>155</v>
      </c>
      <c r="G19" s="32" t="s">
        <v>35</v>
      </c>
      <c r="I19" s="614">
        <v>80</v>
      </c>
      <c r="J19" s="615">
        <v>80</v>
      </c>
      <c r="K19" s="423">
        <f t="shared" si="28"/>
        <v>0</v>
      </c>
      <c r="L19" s="113">
        <f t="shared" si="1"/>
        <v>0</v>
      </c>
      <c r="M19" s="424">
        <f t="shared" si="2"/>
        <v>1</v>
      </c>
      <c r="N19" s="425">
        <f t="shared" si="3"/>
        <v>0.7</v>
      </c>
      <c r="P19" s="614">
        <v>80</v>
      </c>
      <c r="Q19" s="615">
        <v>80</v>
      </c>
      <c r="R19" s="436">
        <f t="shared" si="23"/>
        <v>0</v>
      </c>
      <c r="S19" s="113">
        <f t="shared" si="5"/>
        <v>0</v>
      </c>
      <c r="T19" s="424">
        <f t="shared" si="6"/>
        <v>1</v>
      </c>
      <c r="U19" s="425">
        <f t="shared" si="7"/>
        <v>0.7</v>
      </c>
      <c r="W19" s="614">
        <v>80</v>
      </c>
      <c r="X19" s="615">
        <v>80</v>
      </c>
      <c r="Y19" s="423">
        <f t="shared" si="24"/>
        <v>0</v>
      </c>
      <c r="Z19" s="113">
        <f t="shared" si="9"/>
        <v>0</v>
      </c>
      <c r="AA19" s="424">
        <f t="shared" si="10"/>
        <v>1</v>
      </c>
      <c r="AB19" s="590">
        <f t="shared" si="11"/>
        <v>0.7</v>
      </c>
      <c r="AC19" s="771"/>
      <c r="AD19" s="621">
        <f t="shared" si="25"/>
        <v>80</v>
      </c>
      <c r="AE19" s="622">
        <f t="shared" si="26"/>
        <v>80</v>
      </c>
      <c r="AF19" s="436">
        <f t="shared" si="27"/>
        <v>0</v>
      </c>
      <c r="AG19" s="113">
        <f t="shared" si="13"/>
        <v>0</v>
      </c>
      <c r="AH19" s="424">
        <f t="shared" si="14"/>
        <v>1</v>
      </c>
      <c r="AI19" s="453">
        <f t="shared" si="16"/>
        <v>0.7</v>
      </c>
      <c r="AJ19" s="741"/>
    </row>
    <row r="20" spans="2:36" s="67" customFormat="1" ht="84.75" thickBot="1">
      <c r="B20" s="67">
        <v>8</v>
      </c>
      <c r="C20" s="101"/>
      <c r="D20" s="54" t="s">
        <v>139</v>
      </c>
      <c r="E20" s="55">
        <v>0.6</v>
      </c>
      <c r="F20" s="60" t="s">
        <v>156</v>
      </c>
      <c r="G20" s="32" t="s">
        <v>35</v>
      </c>
      <c r="I20" s="401">
        <v>75</v>
      </c>
      <c r="J20" s="618">
        <v>75</v>
      </c>
      <c r="K20" s="441">
        <f t="shared" si="28"/>
        <v>0</v>
      </c>
      <c r="L20" s="64">
        <f t="shared" si="1"/>
        <v>0</v>
      </c>
      <c r="M20" s="442">
        <f t="shared" si="2"/>
        <v>1</v>
      </c>
      <c r="N20" s="428">
        <f t="shared" si="3"/>
        <v>0.6</v>
      </c>
      <c r="P20" s="614">
        <v>75</v>
      </c>
      <c r="Q20" s="615">
        <v>75</v>
      </c>
      <c r="R20" s="441">
        <f t="shared" si="23"/>
        <v>0</v>
      </c>
      <c r="S20" s="64">
        <f t="shared" si="5"/>
        <v>0</v>
      </c>
      <c r="T20" s="442">
        <f t="shared" si="6"/>
        <v>1</v>
      </c>
      <c r="U20" s="428">
        <f t="shared" si="7"/>
        <v>0.6</v>
      </c>
      <c r="W20" s="614">
        <v>75</v>
      </c>
      <c r="X20" s="615">
        <v>75</v>
      </c>
      <c r="Y20" s="441">
        <f t="shared" si="24"/>
        <v>0</v>
      </c>
      <c r="Z20" s="64">
        <f t="shared" si="9"/>
        <v>0</v>
      </c>
      <c r="AA20" s="442">
        <f t="shared" si="10"/>
        <v>1</v>
      </c>
      <c r="AB20" s="452">
        <f t="shared" si="11"/>
        <v>0.6</v>
      </c>
      <c r="AC20" s="771"/>
      <c r="AD20" s="439">
        <f t="shared" si="25"/>
        <v>75</v>
      </c>
      <c r="AE20" s="440">
        <f t="shared" si="26"/>
        <v>75</v>
      </c>
      <c r="AF20" s="441">
        <f t="shared" si="27"/>
        <v>0</v>
      </c>
      <c r="AG20" s="64">
        <f t="shared" si="13"/>
        <v>0</v>
      </c>
      <c r="AH20" s="442">
        <f t="shared" si="14"/>
        <v>1</v>
      </c>
      <c r="AI20" s="623">
        <f t="shared" si="16"/>
        <v>0.6</v>
      </c>
      <c r="AJ20" s="741"/>
    </row>
    <row r="21" spans="2:36" s="201" customFormat="1" ht="15.75" thickBot="1">
      <c r="C21" s="76"/>
      <c r="D21" s="197"/>
      <c r="E21" s="198">
        <f>SUM(E13:E20)</f>
        <v>9.9999999999999982</v>
      </c>
      <c r="F21" s="199" t="s">
        <v>157</v>
      </c>
      <c r="G21" s="200"/>
      <c r="I21" s="206" t="s">
        <v>158</v>
      </c>
      <c r="J21" s="227"/>
      <c r="K21" s="543"/>
      <c r="L21" s="544">
        <f>+N21/E21</f>
        <v>1</v>
      </c>
      <c r="M21" s="572">
        <f>+SUM(M13:M20)</f>
        <v>8</v>
      </c>
      <c r="N21" s="545">
        <f>+SUM(N13:N20)</f>
        <v>9.9999999999999982</v>
      </c>
      <c r="P21" s="206" t="s">
        <v>158</v>
      </c>
      <c r="Q21" s="227"/>
      <c r="R21" s="543"/>
      <c r="S21" s="544">
        <f>+U21/E21</f>
        <v>1</v>
      </c>
      <c r="T21" s="572">
        <f>+SUM(T13:T20)</f>
        <v>8</v>
      </c>
      <c r="U21" s="589">
        <f>+SUM(U13:U20)</f>
        <v>9.9999999999999982</v>
      </c>
      <c r="W21" s="206" t="s">
        <v>158</v>
      </c>
      <c r="X21" s="227"/>
      <c r="Y21" s="203"/>
      <c r="Z21" s="204">
        <f>+AB21/E21</f>
        <v>1</v>
      </c>
      <c r="AA21" s="225">
        <f>+SUM(AA13:AA20)</f>
        <v>8</v>
      </c>
      <c r="AB21" s="216">
        <f>+SUM(AB13:AB20)</f>
        <v>9.9999999999999982</v>
      </c>
      <c r="AC21" s="779"/>
      <c r="AD21" s="624"/>
      <c r="AE21" s="592"/>
      <c r="AF21" s="592"/>
      <c r="AG21" s="544">
        <f>+AI21/E21</f>
        <v>1</v>
      </c>
      <c r="AH21" s="572">
        <f>+SUM(AH13:AH20)</f>
        <v>8</v>
      </c>
      <c r="AI21" s="545">
        <f>+SUM(AI13:AI20)</f>
        <v>9.9999999999999982</v>
      </c>
      <c r="AJ21" s="742"/>
    </row>
    <row r="22" spans="2:36" s="18" customFormat="1" ht="15.75" thickBot="1">
      <c r="C22" s="76"/>
      <c r="D22" s="95"/>
      <c r="E22" s="43"/>
      <c r="F22" s="42"/>
      <c r="G22" s="44"/>
    </row>
    <row r="23" spans="2:36" s="18" customFormat="1" ht="15.75" thickBot="1">
      <c r="C23" s="76"/>
      <c r="D23" s="242" t="s">
        <v>127</v>
      </c>
      <c r="E23" s="5"/>
      <c r="F23" s="4"/>
      <c r="G23" s="26"/>
      <c r="I23" s="696" t="s">
        <v>112</v>
      </c>
      <c r="J23" s="697"/>
      <c r="K23" s="697"/>
      <c r="L23" s="697"/>
      <c r="M23" s="697"/>
      <c r="N23" s="698"/>
      <c r="P23" s="696" t="s">
        <v>118</v>
      </c>
      <c r="Q23" s="697"/>
      <c r="R23" s="697"/>
      <c r="S23" s="697"/>
      <c r="T23" s="697"/>
      <c r="U23" s="698"/>
      <c r="W23" s="696" t="s">
        <v>119</v>
      </c>
      <c r="X23" s="697"/>
      <c r="Y23" s="697"/>
      <c r="Z23" s="697"/>
      <c r="AA23" s="697"/>
      <c r="AB23" s="698"/>
      <c r="AD23" s="696" t="s">
        <v>120</v>
      </c>
      <c r="AE23" s="697"/>
      <c r="AF23" s="697"/>
      <c r="AG23" s="697"/>
      <c r="AH23" s="697"/>
      <c r="AI23" s="698"/>
    </row>
    <row r="24" spans="2:36" s="18" customFormat="1" ht="18.600000000000001" customHeight="1" thickBot="1">
      <c r="C24" s="76"/>
      <c r="D24" s="762" t="s">
        <v>126</v>
      </c>
      <c r="E24" s="762"/>
      <c r="F24" s="762" t="s">
        <v>128</v>
      </c>
      <c r="G24" s="762"/>
      <c r="I24" s="235"/>
      <c r="J24" s="18" t="s">
        <v>113</v>
      </c>
      <c r="K24" s="527">
        <f>$E$21</f>
        <v>9.9999999999999982</v>
      </c>
      <c r="L24" s="96" t="s">
        <v>114</v>
      </c>
      <c r="N24" s="236"/>
      <c r="P24" s="235"/>
      <c r="Q24" s="18" t="s">
        <v>113</v>
      </c>
      <c r="R24" s="527">
        <f>$E$21</f>
        <v>9.9999999999999982</v>
      </c>
      <c r="S24" s="96" t="s">
        <v>114</v>
      </c>
      <c r="U24" s="236"/>
      <c r="W24" s="235"/>
      <c r="X24" s="18" t="s">
        <v>113</v>
      </c>
      <c r="Y24" s="527">
        <f>$E$21</f>
        <v>9.9999999999999982</v>
      </c>
      <c r="Z24" s="96" t="s">
        <v>114</v>
      </c>
      <c r="AB24" s="236"/>
      <c r="AD24" s="235"/>
      <c r="AE24" s="18" t="s">
        <v>113</v>
      </c>
      <c r="AF24" s="527">
        <f>$E$21</f>
        <v>9.9999999999999982</v>
      </c>
      <c r="AG24" s="96" t="s">
        <v>114</v>
      </c>
      <c r="AI24" s="236"/>
    </row>
    <row r="25" spans="2:36" s="18" customFormat="1" ht="15.75" thickBot="1">
      <c r="C25" s="76"/>
      <c r="D25" s="759" t="s">
        <v>122</v>
      </c>
      <c r="E25" s="759"/>
      <c r="F25" s="759" t="s">
        <v>123</v>
      </c>
      <c r="G25" s="759"/>
      <c r="I25" s="235"/>
      <c r="K25" s="33"/>
      <c r="L25" s="26"/>
      <c r="N25" s="236"/>
      <c r="P25" s="235"/>
      <c r="R25" s="33"/>
      <c r="S25" s="26"/>
      <c r="U25" s="236"/>
      <c r="W25" s="235"/>
      <c r="Y25" s="33"/>
      <c r="Z25" s="26"/>
      <c r="AB25" s="236"/>
      <c r="AD25" s="235"/>
      <c r="AF25" s="33"/>
      <c r="AG25" s="26"/>
      <c r="AI25" s="236"/>
    </row>
    <row r="26" spans="2:36" ht="15" customHeight="1" thickBot="1">
      <c r="D26" s="759" t="s">
        <v>130</v>
      </c>
      <c r="E26" s="759"/>
      <c r="F26" s="759" t="s">
        <v>124</v>
      </c>
      <c r="G26" s="759"/>
      <c r="I26" s="235"/>
      <c r="J26" s="18" t="s">
        <v>115</v>
      </c>
      <c r="K26" s="528">
        <f>N21</f>
        <v>9.9999999999999982</v>
      </c>
      <c r="L26" s="26"/>
      <c r="M26" s="18"/>
      <c r="N26" s="236"/>
      <c r="P26" s="235"/>
      <c r="Q26" s="18" t="s">
        <v>115</v>
      </c>
      <c r="R26" s="528">
        <f>U21</f>
        <v>9.9999999999999982</v>
      </c>
      <c r="S26" s="26"/>
      <c r="T26" s="18"/>
      <c r="U26" s="236"/>
      <c r="W26" s="235"/>
      <c r="X26" s="18" t="s">
        <v>115</v>
      </c>
      <c r="Y26" s="528">
        <f>AB21</f>
        <v>9.9999999999999982</v>
      </c>
      <c r="Z26" s="26"/>
      <c r="AA26" s="18"/>
      <c r="AB26" s="236"/>
      <c r="AD26" s="235"/>
      <c r="AE26" s="18" t="s">
        <v>115</v>
      </c>
      <c r="AF26" s="528">
        <f>AI21</f>
        <v>9.9999999999999982</v>
      </c>
      <c r="AG26" s="26"/>
      <c r="AH26" s="18"/>
      <c r="AI26" s="236"/>
    </row>
    <row r="27" spans="2:36" ht="15.75" thickBot="1">
      <c r="D27" s="759" t="s">
        <v>129</v>
      </c>
      <c r="E27" s="759"/>
      <c r="F27" s="760" t="s">
        <v>125</v>
      </c>
      <c r="G27" s="761"/>
      <c r="I27" s="237"/>
      <c r="K27" s="33"/>
      <c r="L27" s="26"/>
      <c r="N27" s="238"/>
      <c r="P27" s="237"/>
      <c r="R27" s="33"/>
      <c r="S27" s="26"/>
      <c r="U27" s="238"/>
      <c r="W27" s="237"/>
      <c r="Y27" s="33"/>
      <c r="Z27" s="26"/>
      <c r="AB27" s="238"/>
      <c r="AD27" s="237"/>
      <c r="AF27" s="33"/>
      <c r="AG27" s="26"/>
      <c r="AI27" s="238"/>
    </row>
    <row r="28" spans="2:36" ht="18.600000000000001" customHeight="1" thickBot="1">
      <c r="D28" s="243" t="s">
        <v>132</v>
      </c>
      <c r="E28" s="244"/>
      <c r="F28" s="245"/>
      <c r="G28" s="245"/>
      <c r="I28" s="699" t="s">
        <v>108</v>
      </c>
      <c r="J28" s="700"/>
      <c r="K28" s="247">
        <v>15000</v>
      </c>
      <c r="L28" s="96" t="s">
        <v>239</v>
      </c>
      <c r="N28" s="238"/>
      <c r="P28" s="699" t="s">
        <v>108</v>
      </c>
      <c r="Q28" s="700"/>
      <c r="R28" s="247">
        <v>15000</v>
      </c>
      <c r="S28" s="96" t="s">
        <v>239</v>
      </c>
      <c r="U28" s="238"/>
      <c r="W28" s="699" t="s">
        <v>108</v>
      </c>
      <c r="X28" s="700"/>
      <c r="Y28" s="247">
        <v>15000</v>
      </c>
      <c r="Z28" s="96" t="s">
        <v>239</v>
      </c>
      <c r="AB28" s="238"/>
      <c r="AD28" s="699" t="s">
        <v>108</v>
      </c>
      <c r="AE28" s="700"/>
      <c r="AF28" s="247">
        <v>15000</v>
      </c>
      <c r="AG28" s="96" t="s">
        <v>239</v>
      </c>
      <c r="AI28" s="238"/>
    </row>
    <row r="29" spans="2:36" ht="15.75" thickBot="1">
      <c r="D29" s="763"/>
      <c r="E29" s="763"/>
      <c r="F29" s="763"/>
      <c r="G29" s="763"/>
      <c r="I29" s="237"/>
      <c r="K29" s="33"/>
      <c r="L29" s="26"/>
      <c r="N29" s="238"/>
      <c r="P29" s="237"/>
      <c r="R29" s="33"/>
      <c r="S29" s="26"/>
      <c r="U29" s="238"/>
      <c r="W29" s="237"/>
      <c r="Y29" s="33"/>
      <c r="Z29" s="26"/>
      <c r="AB29" s="238"/>
      <c r="AD29" s="237"/>
      <c r="AF29" s="33"/>
      <c r="AG29" s="26"/>
      <c r="AI29" s="238"/>
    </row>
    <row r="30" spans="2:36" ht="16.5" thickBot="1">
      <c r="D30" s="4"/>
      <c r="E30" s="232"/>
      <c r="F30" s="231"/>
      <c r="G30" s="231"/>
      <c r="I30" s="699" t="s">
        <v>117</v>
      </c>
      <c r="J30" s="700"/>
      <c r="K30" s="529">
        <f>K26/K24</f>
        <v>1</v>
      </c>
      <c r="L30" s="26"/>
      <c r="N30" s="238"/>
      <c r="P30" s="699" t="s">
        <v>117</v>
      </c>
      <c r="Q30" s="700"/>
      <c r="R30" s="529">
        <f>R26/R24</f>
        <v>1</v>
      </c>
      <c r="S30" s="26"/>
      <c r="U30" s="238"/>
      <c r="W30" s="699" t="s">
        <v>117</v>
      </c>
      <c r="X30" s="700"/>
      <c r="Y30" s="529">
        <f>Y26/Y24</f>
        <v>1</v>
      </c>
      <c r="Z30" s="26"/>
      <c r="AB30" s="238"/>
      <c r="AD30" s="699" t="s">
        <v>117</v>
      </c>
      <c r="AE30" s="700"/>
      <c r="AF30" s="529">
        <f>AF26/AF24</f>
        <v>1</v>
      </c>
      <c r="AG30" s="26"/>
      <c r="AI30" s="238"/>
    </row>
    <row r="31" spans="2:36" ht="15.75" thickBot="1">
      <c r="I31" s="237"/>
      <c r="K31" s="26"/>
      <c r="L31" s="26"/>
      <c r="N31" s="238"/>
      <c r="P31" s="237"/>
      <c r="R31" s="26"/>
      <c r="S31" s="26"/>
      <c r="U31" s="238"/>
      <c r="W31" s="237"/>
      <c r="Y31" s="26"/>
      <c r="Z31" s="26"/>
      <c r="AB31" s="238"/>
      <c r="AD31" s="237"/>
      <c r="AF31" s="26"/>
      <c r="AG31" s="26"/>
      <c r="AI31" s="238"/>
    </row>
    <row r="32" spans="2:36" ht="15.75" thickBot="1">
      <c r="I32" s="699" t="s">
        <v>111</v>
      </c>
      <c r="J32" s="700"/>
      <c r="K32" s="772">
        <f>IF(K30&lt;85%,0,IF(K30&lt;120%,(K28*K30),(K28*120%)))</f>
        <v>15000</v>
      </c>
      <c r="L32" s="773">
        <f t="shared" ref="L32" si="29">IF(L30&lt;80%,0,IF(L30&lt;100%,(L28*L30),IF(L30=100%,(L28),IF(L30&lt;=105%,(L28*L30),IF(L30&lt;=150%,(L28*L30),(L28*150%))))))</f>
        <v>0</v>
      </c>
      <c r="N32" s="238"/>
      <c r="P32" s="699" t="s">
        <v>111</v>
      </c>
      <c r="Q32" s="700"/>
      <c r="R32" s="772">
        <f>IF(R30&lt;85%,0,IF(R30&lt;120%,(R28*R30),(R28*120%)))</f>
        <v>15000</v>
      </c>
      <c r="S32" s="773">
        <f t="shared" ref="S32" si="30">IF(S30&lt;80%,0,IF(S30&lt;100%,(S28*S30),IF(S30=100%,(S28),IF(S30&lt;=105%,(S28*S30),IF(S30&lt;=150%,(S28*S30),(S28*150%))))))</f>
        <v>0</v>
      </c>
      <c r="U32" s="238"/>
      <c r="W32" s="699" t="s">
        <v>111</v>
      </c>
      <c r="X32" s="700"/>
      <c r="Y32" s="772">
        <f>IF(Y30&lt;85%,0,IF(Y30&lt;120%,(Y28*Y30),(Y28*120%)))</f>
        <v>15000</v>
      </c>
      <c r="Z32" s="773">
        <f t="shared" ref="Z32" si="31">IF(Z30&lt;80%,0,IF(Z30&lt;100%,(Z28*Z30),IF(Z30=100%,(Z28),IF(Z30&lt;=105%,(Z28*Z30),IF(Z30&lt;=150%,(Z28*Z30),(Z28*150%))))))</f>
        <v>0</v>
      </c>
      <c r="AB32" s="238"/>
      <c r="AD32" s="699" t="s">
        <v>111</v>
      </c>
      <c r="AE32" s="700"/>
      <c r="AF32" s="772">
        <f>IF(AF30&lt;85%,0,IF(AF30&lt;120%,(AF28*AF30),(AF28*120%)))</f>
        <v>15000</v>
      </c>
      <c r="AG32" s="773">
        <f t="shared" ref="AG32" si="32">IF(AG30&lt;80%,0,IF(AG30&lt;100%,(AG28*AG30),IF(AG30=100%,(AG28),IF(AG30&lt;=105%,(AG28*AG30),IF(AG30&lt;=150%,(AG28*AG30),(AG28*150%))))))</f>
        <v>0</v>
      </c>
      <c r="AI32" s="238"/>
    </row>
    <row r="33" spans="9:35" ht="15.75" thickBot="1">
      <c r="I33" s="239"/>
      <c r="J33" s="240"/>
      <c r="K33" s="240"/>
      <c r="L33" s="240"/>
      <c r="M33" s="240"/>
      <c r="N33" s="241"/>
      <c r="P33" s="239"/>
      <c r="Q33" s="240"/>
      <c r="R33" s="240"/>
      <c r="S33" s="596"/>
      <c r="T33" s="240"/>
      <c r="U33" s="241"/>
      <c r="W33" s="239"/>
      <c r="X33" s="240"/>
      <c r="Y33" s="240"/>
      <c r="Z33" s="240"/>
      <c r="AA33" s="240"/>
      <c r="AB33" s="241"/>
      <c r="AD33" s="239"/>
      <c r="AE33" s="240"/>
      <c r="AF33" s="240"/>
      <c r="AG33" s="240"/>
      <c r="AH33" s="240"/>
      <c r="AI33" s="241"/>
    </row>
  </sheetData>
  <mergeCells count="37">
    <mergeCell ref="D27:E27"/>
    <mergeCell ref="F27:G27"/>
    <mergeCell ref="D29:E29"/>
    <mergeCell ref="F29:G29"/>
    <mergeCell ref="D24:E24"/>
    <mergeCell ref="F24:G24"/>
    <mergeCell ref="D25:E25"/>
    <mergeCell ref="F25:G25"/>
    <mergeCell ref="D26:E26"/>
    <mergeCell ref="F26:G26"/>
    <mergeCell ref="W23:AB23"/>
    <mergeCell ref="W28:X28"/>
    <mergeCell ref="W30:X30"/>
    <mergeCell ref="W32:X32"/>
    <mergeCell ref="Y32:Z32"/>
    <mergeCell ref="AD23:AI23"/>
    <mergeCell ref="AD28:AE28"/>
    <mergeCell ref="AD30:AE30"/>
    <mergeCell ref="AD32:AE32"/>
    <mergeCell ref="AF32:AG32"/>
    <mergeCell ref="P23:U23"/>
    <mergeCell ref="P28:Q28"/>
    <mergeCell ref="P30:Q30"/>
    <mergeCell ref="P32:Q32"/>
    <mergeCell ref="R32:S32"/>
    <mergeCell ref="I23:N23"/>
    <mergeCell ref="I28:J28"/>
    <mergeCell ref="I30:J30"/>
    <mergeCell ref="I32:J32"/>
    <mergeCell ref="K32:L32"/>
    <mergeCell ref="D10:G10"/>
    <mergeCell ref="P10:U10"/>
    <mergeCell ref="AC7:AC21"/>
    <mergeCell ref="AJ7:AJ21"/>
    <mergeCell ref="AD9:AI10"/>
    <mergeCell ref="W10:AB10"/>
    <mergeCell ref="I10:N10"/>
  </mergeCells>
  <conditionalFormatting sqref="L13:L20">
    <cfRule type="cellIs" dxfId="23" priority="26" operator="lessThan">
      <formula>0</formula>
    </cfRule>
  </conditionalFormatting>
  <conditionalFormatting sqref="M13">
    <cfRule type="colorScale" priority="265">
      <colorScale>
        <cfvo type="num" val="0"/>
        <cfvo type="num" val="0.5"/>
        <cfvo type="num" val="1"/>
        <color rgb="FFF8696B"/>
        <color rgb="FFFFEB84"/>
        <color rgb="FF63BE7B"/>
      </colorScale>
    </cfRule>
  </conditionalFormatting>
  <conditionalFormatting sqref="M14">
    <cfRule type="colorScale" priority="269">
      <colorScale>
        <cfvo type="num" val="0"/>
        <cfvo type="num" val="0.5"/>
        <cfvo type="num" val="1"/>
        <color rgb="FFF8696B"/>
        <color rgb="FFFFEB84"/>
        <color rgb="FF63BE7B"/>
      </colorScale>
    </cfRule>
  </conditionalFormatting>
  <conditionalFormatting sqref="M15">
    <cfRule type="colorScale" priority="267">
      <colorScale>
        <cfvo type="num" val="0"/>
        <cfvo type="num" val="0.5"/>
        <cfvo type="num" val="1"/>
        <color rgb="FFF8696B"/>
        <color rgb="FFFFEB84"/>
        <color rgb="FF63BE7B"/>
      </colorScale>
    </cfRule>
  </conditionalFormatting>
  <conditionalFormatting sqref="M16">
    <cfRule type="colorScale" priority="25">
      <colorScale>
        <cfvo type="num" val="0"/>
        <cfvo type="num" val="0.5"/>
        <cfvo type="num" val="1"/>
        <color rgb="FFF8696B"/>
        <color rgb="FFFFEB84"/>
        <color rgb="FF63BE7B"/>
      </colorScale>
    </cfRule>
  </conditionalFormatting>
  <conditionalFormatting sqref="M17">
    <cfRule type="colorScale" priority="261">
      <colorScale>
        <cfvo type="num" val="0"/>
        <cfvo type="num" val="0.5"/>
        <cfvo type="num" val="1"/>
        <color rgb="FFF8696B"/>
        <color rgb="FFFFEB84"/>
        <color rgb="FF63BE7B"/>
      </colorScale>
    </cfRule>
    <cfRule type="colorScale" priority="264">
      <colorScale>
        <cfvo type="num" val="0"/>
        <cfvo type="num" val="0.5"/>
        <cfvo type="num" val="1"/>
        <color rgb="FFF8696B"/>
        <color rgb="FFFFEB84"/>
        <color rgb="FF63BE7B"/>
      </colorScale>
    </cfRule>
  </conditionalFormatting>
  <conditionalFormatting sqref="M18">
    <cfRule type="colorScale" priority="275">
      <colorScale>
        <cfvo type="num" val="0"/>
        <cfvo type="num" val="0.5"/>
        <cfvo type="num" val="1"/>
        <color rgb="FFF8696B"/>
        <color rgb="FFFFEB84"/>
        <color rgb="FF63BE7B"/>
      </colorScale>
    </cfRule>
    <cfRule type="colorScale" priority="278">
      <colorScale>
        <cfvo type="num" val="0"/>
        <cfvo type="num" val="0.5"/>
        <cfvo type="num" val="1"/>
        <color rgb="FFF8696B"/>
        <color rgb="FFFFEB84"/>
        <color rgb="FF63BE7B"/>
      </colorScale>
    </cfRule>
  </conditionalFormatting>
  <conditionalFormatting sqref="M19">
    <cfRule type="colorScale" priority="271">
      <colorScale>
        <cfvo type="num" val="0"/>
        <cfvo type="num" val="0.5"/>
        <cfvo type="num" val="1"/>
        <color rgb="FFF8696B"/>
        <color rgb="FFFFEB84"/>
        <color rgb="FF63BE7B"/>
      </colorScale>
    </cfRule>
    <cfRule type="colorScale" priority="274">
      <colorScale>
        <cfvo type="num" val="0"/>
        <cfvo type="num" val="0.5"/>
        <cfvo type="num" val="1"/>
        <color rgb="FFF8696B"/>
        <color rgb="FFFFEB84"/>
        <color rgb="FF63BE7B"/>
      </colorScale>
    </cfRule>
  </conditionalFormatting>
  <conditionalFormatting sqref="M20">
    <cfRule type="colorScale" priority="280">
      <colorScale>
        <cfvo type="num" val="0"/>
        <cfvo type="num" val="0.5"/>
        <cfvo type="num" val="1"/>
        <color rgb="FFF8696B"/>
        <color rgb="FFFFEB84"/>
        <color rgb="FF63BE7B"/>
      </colorScale>
    </cfRule>
  </conditionalFormatting>
  <conditionalFormatting sqref="O13">
    <cfRule type="colorScale" priority="258">
      <colorScale>
        <cfvo type="num" val="0"/>
        <cfvo type="num" val="0.5"/>
        <cfvo type="num" val="1"/>
        <color rgb="FFF8696B"/>
        <color rgb="FFFFEB84"/>
        <color rgb="FF63BE7B"/>
      </colorScale>
    </cfRule>
  </conditionalFormatting>
  <conditionalFormatting sqref="O16">
    <cfRule type="colorScale" priority="24">
      <colorScale>
        <cfvo type="num" val="0"/>
        <cfvo type="num" val="0.5"/>
        <cfvo type="num" val="1"/>
        <color rgb="FFF8696B"/>
        <color rgb="FFFFEB84"/>
        <color rgb="FF63BE7B"/>
      </colorScale>
    </cfRule>
  </conditionalFormatting>
  <conditionalFormatting sqref="O20:O21 O14">
    <cfRule type="colorScale" priority="260">
      <colorScale>
        <cfvo type="num" val="0"/>
        <cfvo type="num" val="0.5"/>
        <cfvo type="num" val="1"/>
        <color rgb="FFF8696B"/>
        <color rgb="FFFFEB84"/>
        <color rgb="FF63BE7B"/>
      </colorScale>
    </cfRule>
  </conditionalFormatting>
  <conditionalFormatting sqref="S13:S20">
    <cfRule type="cellIs" dxfId="22" priority="14" operator="lessThan">
      <formula>0</formula>
    </cfRule>
  </conditionalFormatting>
  <conditionalFormatting sqref="T13">
    <cfRule type="colorScale" priority="161">
      <colorScale>
        <cfvo type="num" val="0"/>
        <cfvo type="num" val="0.5"/>
        <cfvo type="num" val="1"/>
        <color rgb="FFF8696B"/>
        <color rgb="FFFFEB84"/>
        <color rgb="FF63BE7B"/>
      </colorScale>
    </cfRule>
  </conditionalFormatting>
  <conditionalFormatting sqref="T14">
    <cfRule type="colorScale" priority="165">
      <colorScale>
        <cfvo type="num" val="0"/>
        <cfvo type="num" val="0.5"/>
        <cfvo type="num" val="1"/>
        <color rgb="FFF8696B"/>
        <color rgb="FFFFEB84"/>
        <color rgb="FF63BE7B"/>
      </colorScale>
    </cfRule>
  </conditionalFormatting>
  <conditionalFormatting sqref="T15">
    <cfRule type="colorScale" priority="163">
      <colorScale>
        <cfvo type="num" val="0"/>
        <cfvo type="num" val="0.5"/>
        <cfvo type="num" val="1"/>
        <color rgb="FFF8696B"/>
        <color rgb="FFFFEB84"/>
        <color rgb="FF63BE7B"/>
      </colorScale>
    </cfRule>
  </conditionalFormatting>
  <conditionalFormatting sqref="T16">
    <cfRule type="colorScale" priority="13">
      <colorScale>
        <cfvo type="num" val="0"/>
        <cfvo type="num" val="0.5"/>
        <cfvo type="num" val="1"/>
        <color rgb="FFF8696B"/>
        <color rgb="FFFFEB84"/>
        <color rgb="FF63BE7B"/>
      </colorScale>
    </cfRule>
  </conditionalFormatting>
  <conditionalFormatting sqref="T17">
    <cfRule type="colorScale" priority="157">
      <colorScale>
        <cfvo type="num" val="0"/>
        <cfvo type="num" val="0.5"/>
        <cfvo type="num" val="1"/>
        <color rgb="FFF8696B"/>
        <color rgb="FFFFEB84"/>
        <color rgb="FF63BE7B"/>
      </colorScale>
    </cfRule>
    <cfRule type="colorScale" priority="160">
      <colorScale>
        <cfvo type="num" val="0"/>
        <cfvo type="num" val="0.5"/>
        <cfvo type="num" val="1"/>
        <color rgb="FFF8696B"/>
        <color rgb="FFFFEB84"/>
        <color rgb="FF63BE7B"/>
      </colorScale>
    </cfRule>
  </conditionalFormatting>
  <conditionalFormatting sqref="T18">
    <cfRule type="colorScale" priority="171">
      <colorScale>
        <cfvo type="num" val="0"/>
        <cfvo type="num" val="0.5"/>
        <cfvo type="num" val="1"/>
        <color rgb="FFF8696B"/>
        <color rgb="FFFFEB84"/>
        <color rgb="FF63BE7B"/>
      </colorScale>
    </cfRule>
    <cfRule type="colorScale" priority="174">
      <colorScale>
        <cfvo type="num" val="0"/>
        <cfvo type="num" val="0.5"/>
        <cfvo type="num" val="1"/>
        <color rgb="FFF8696B"/>
        <color rgb="FFFFEB84"/>
        <color rgb="FF63BE7B"/>
      </colorScale>
    </cfRule>
  </conditionalFormatting>
  <conditionalFormatting sqref="T19">
    <cfRule type="colorScale" priority="167">
      <colorScale>
        <cfvo type="num" val="0"/>
        <cfvo type="num" val="0.5"/>
        <cfvo type="num" val="1"/>
        <color rgb="FFF8696B"/>
        <color rgb="FFFFEB84"/>
        <color rgb="FF63BE7B"/>
      </colorScale>
    </cfRule>
    <cfRule type="colorScale" priority="170">
      <colorScale>
        <cfvo type="num" val="0"/>
        <cfvo type="num" val="0.5"/>
        <cfvo type="num" val="1"/>
        <color rgb="FFF8696B"/>
        <color rgb="FFFFEB84"/>
        <color rgb="FF63BE7B"/>
      </colorScale>
    </cfRule>
  </conditionalFormatting>
  <conditionalFormatting sqref="T20">
    <cfRule type="colorScale" priority="176">
      <colorScale>
        <cfvo type="num" val="0"/>
        <cfvo type="num" val="0.5"/>
        <cfvo type="num" val="1"/>
        <color rgb="FFF8696B"/>
        <color rgb="FFFFEB84"/>
        <color rgb="FF63BE7B"/>
      </colorScale>
    </cfRule>
  </conditionalFormatting>
  <conditionalFormatting sqref="Z13:Z20">
    <cfRule type="cellIs" dxfId="21" priority="4" operator="lessThan">
      <formula>0</formula>
    </cfRule>
  </conditionalFormatting>
  <conditionalFormatting sqref="AA13">
    <cfRule type="colorScale" priority="61">
      <colorScale>
        <cfvo type="num" val="0"/>
        <cfvo type="num" val="0.5"/>
        <cfvo type="num" val="1"/>
        <color rgb="FFF8696B"/>
        <color rgb="FFFFEB84"/>
        <color rgb="FF63BE7B"/>
      </colorScale>
    </cfRule>
  </conditionalFormatting>
  <conditionalFormatting sqref="AA14">
    <cfRule type="colorScale" priority="65">
      <colorScale>
        <cfvo type="num" val="0"/>
        <cfvo type="num" val="0.5"/>
        <cfvo type="num" val="1"/>
        <color rgb="FFF8696B"/>
        <color rgb="FFFFEB84"/>
        <color rgb="FF63BE7B"/>
      </colorScale>
    </cfRule>
  </conditionalFormatting>
  <conditionalFormatting sqref="AA15">
    <cfRule type="colorScale" priority="63">
      <colorScale>
        <cfvo type="num" val="0"/>
        <cfvo type="num" val="0.5"/>
        <cfvo type="num" val="1"/>
        <color rgb="FFF8696B"/>
        <color rgb="FFFFEB84"/>
        <color rgb="FF63BE7B"/>
      </colorScale>
    </cfRule>
  </conditionalFormatting>
  <conditionalFormatting sqref="AA16">
    <cfRule type="colorScale" priority="3">
      <colorScale>
        <cfvo type="num" val="0"/>
        <cfvo type="num" val="0.5"/>
        <cfvo type="num" val="1"/>
        <color rgb="FFF8696B"/>
        <color rgb="FFFFEB84"/>
        <color rgb="FF63BE7B"/>
      </colorScale>
    </cfRule>
  </conditionalFormatting>
  <conditionalFormatting sqref="AA17">
    <cfRule type="colorScale" priority="57">
      <colorScale>
        <cfvo type="num" val="0"/>
        <cfvo type="num" val="0.5"/>
        <cfvo type="num" val="1"/>
        <color rgb="FFF8696B"/>
        <color rgb="FFFFEB84"/>
        <color rgb="FF63BE7B"/>
      </colorScale>
    </cfRule>
    <cfRule type="colorScale" priority="60">
      <colorScale>
        <cfvo type="num" val="0"/>
        <cfvo type="num" val="0.5"/>
        <cfvo type="num" val="1"/>
        <color rgb="FFF8696B"/>
        <color rgb="FFFFEB84"/>
        <color rgb="FF63BE7B"/>
      </colorScale>
    </cfRule>
  </conditionalFormatting>
  <conditionalFormatting sqref="AA18">
    <cfRule type="colorScale" priority="71">
      <colorScale>
        <cfvo type="num" val="0"/>
        <cfvo type="num" val="0.5"/>
        <cfvo type="num" val="1"/>
        <color rgb="FFF8696B"/>
        <color rgb="FFFFEB84"/>
        <color rgb="FF63BE7B"/>
      </colorScale>
    </cfRule>
    <cfRule type="colorScale" priority="74">
      <colorScale>
        <cfvo type="num" val="0"/>
        <cfvo type="num" val="0.5"/>
        <cfvo type="num" val="1"/>
        <color rgb="FFF8696B"/>
        <color rgb="FFFFEB84"/>
        <color rgb="FF63BE7B"/>
      </colorScale>
    </cfRule>
  </conditionalFormatting>
  <conditionalFormatting sqref="AA19">
    <cfRule type="colorScale" priority="67">
      <colorScale>
        <cfvo type="num" val="0"/>
        <cfvo type="num" val="0.5"/>
        <cfvo type="num" val="1"/>
        <color rgb="FFF8696B"/>
        <color rgb="FFFFEB84"/>
        <color rgb="FF63BE7B"/>
      </colorScale>
    </cfRule>
    <cfRule type="colorScale" priority="70">
      <colorScale>
        <cfvo type="num" val="0"/>
        <cfvo type="num" val="0.5"/>
        <cfvo type="num" val="1"/>
        <color rgb="FFF8696B"/>
        <color rgb="FFFFEB84"/>
        <color rgb="FF63BE7B"/>
      </colorScale>
    </cfRule>
  </conditionalFormatting>
  <conditionalFormatting sqref="AA20">
    <cfRule type="colorScale" priority="76">
      <colorScale>
        <cfvo type="num" val="0"/>
        <cfvo type="num" val="0.5"/>
        <cfvo type="num" val="1"/>
        <color rgb="FFF8696B"/>
        <color rgb="FFFFEB84"/>
        <color rgb="FF63BE7B"/>
      </colorScale>
    </cfRule>
  </conditionalFormatting>
  <conditionalFormatting sqref="AD21:AF21 AK13:HH21 O15 O17:O19 V13:V21">
    <cfRule type="colorScale" priority="364">
      <colorScale>
        <cfvo type="num" val="0"/>
        <cfvo type="num" val="0.5"/>
        <cfvo type="num" val="1"/>
        <color rgb="FFF8696B"/>
        <color rgb="FFFFEB84"/>
        <color rgb="FF63BE7B"/>
      </colorScale>
    </cfRule>
  </conditionalFormatting>
  <conditionalFormatting sqref="AG13:AG20">
    <cfRule type="cellIs" dxfId="20" priority="2" operator="lessThan">
      <formula>0</formula>
    </cfRule>
  </conditionalFormatting>
  <conditionalFormatting sqref="AH13">
    <cfRule type="colorScale" priority="55">
      <colorScale>
        <cfvo type="num" val="0"/>
        <cfvo type="num" val="0.5"/>
        <cfvo type="num" val="1"/>
        <color rgb="FFF8696B"/>
        <color rgb="FFFFEB84"/>
        <color rgb="FF63BE7B"/>
      </colorScale>
    </cfRule>
  </conditionalFormatting>
  <conditionalFormatting sqref="AH14">
    <cfRule type="colorScale" priority="53">
      <colorScale>
        <cfvo type="num" val="0"/>
        <cfvo type="num" val="0.5"/>
        <cfvo type="num" val="1"/>
        <color rgb="FFF8696B"/>
        <color rgb="FFFFEB84"/>
        <color rgb="FF63BE7B"/>
      </colorScale>
    </cfRule>
  </conditionalFormatting>
  <conditionalFormatting sqref="AH15">
    <cfRule type="colorScale" priority="51">
      <colorScale>
        <cfvo type="num" val="0"/>
        <cfvo type="num" val="0.5"/>
        <cfvo type="num" val="1"/>
        <color rgb="FFF8696B"/>
        <color rgb="FFFFEB84"/>
        <color rgb="FF63BE7B"/>
      </colorScale>
    </cfRule>
  </conditionalFormatting>
  <conditionalFormatting sqref="AH16">
    <cfRule type="colorScale" priority="1">
      <colorScale>
        <cfvo type="num" val="0"/>
        <cfvo type="num" val="0.5"/>
        <cfvo type="num" val="1"/>
        <color rgb="FFF8696B"/>
        <color rgb="FFFFEB84"/>
        <color rgb="FF63BE7B"/>
      </colorScale>
    </cfRule>
  </conditionalFormatting>
  <conditionalFormatting sqref="AH17">
    <cfRule type="colorScale" priority="47">
      <colorScale>
        <cfvo type="num" val="0"/>
        <cfvo type="num" val="0.5"/>
        <cfvo type="num" val="1"/>
        <color rgb="FFF8696B"/>
        <color rgb="FFFFEB84"/>
        <color rgb="FF63BE7B"/>
      </colorScale>
    </cfRule>
    <cfRule type="colorScale" priority="50">
      <colorScale>
        <cfvo type="num" val="0"/>
        <cfvo type="num" val="0.5"/>
        <cfvo type="num" val="1"/>
        <color rgb="FFF8696B"/>
        <color rgb="FFFFEB84"/>
        <color rgb="FF63BE7B"/>
      </colorScale>
    </cfRule>
  </conditionalFormatting>
  <conditionalFormatting sqref="AH18">
    <cfRule type="colorScale" priority="43">
      <colorScale>
        <cfvo type="num" val="0"/>
        <cfvo type="num" val="0.5"/>
        <cfvo type="num" val="1"/>
        <color rgb="FFF8696B"/>
        <color rgb="FFFFEB84"/>
        <color rgb="FF63BE7B"/>
      </colorScale>
    </cfRule>
    <cfRule type="colorScale" priority="46">
      <colorScale>
        <cfvo type="num" val="0"/>
        <cfvo type="num" val="0.5"/>
        <cfvo type="num" val="1"/>
        <color rgb="FFF8696B"/>
        <color rgb="FFFFEB84"/>
        <color rgb="FF63BE7B"/>
      </colorScale>
    </cfRule>
  </conditionalFormatting>
  <conditionalFormatting sqref="AH19">
    <cfRule type="colorScale" priority="39">
      <colorScale>
        <cfvo type="num" val="0"/>
        <cfvo type="num" val="0.5"/>
        <cfvo type="num" val="1"/>
        <color rgb="FFF8696B"/>
        <color rgb="FFFFEB84"/>
        <color rgb="FF63BE7B"/>
      </colorScale>
    </cfRule>
    <cfRule type="colorScale" priority="42">
      <colorScale>
        <cfvo type="num" val="0"/>
        <cfvo type="num" val="0.5"/>
        <cfvo type="num" val="1"/>
        <color rgb="FFF8696B"/>
        <color rgb="FFFFEB84"/>
        <color rgb="FF63BE7B"/>
      </colorScale>
    </cfRule>
  </conditionalFormatting>
  <conditionalFormatting sqref="AH20">
    <cfRule type="colorScale" priority="38">
      <colorScale>
        <cfvo type="num" val="0"/>
        <cfvo type="num" val="0.5"/>
        <cfvo type="num" val="1"/>
        <color rgb="FFF8696B"/>
        <color rgb="FFFFEB84"/>
        <color rgb="FF63BE7B"/>
      </colorScale>
    </cfRule>
  </conditionalFormatting>
  <hyperlinks>
    <hyperlink ref="C1" location="Objetivos!B80" display="Objetivos!B80" xr:uid="{00000000-0004-0000-0800-000000000000}"/>
  </hyperlinks>
  <printOptions horizontalCentered="1"/>
  <pageMargins left="3.9370078740157488E-3" right="3.9370078740157488E-3" top="3.9370078740157488E-3" bottom="3.9370078740157488E-3" header="0.31496062992125984" footer="0.31496062992125984"/>
  <pageSetup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5"/>
    <pageSetUpPr fitToPage="1"/>
  </sheetPr>
  <dimension ref="B1:AK35"/>
  <sheetViews>
    <sheetView showGridLines="0" topLeftCell="B7" zoomScale="40" zoomScaleNormal="40" zoomScalePageLayoutView="125" workbookViewId="0">
      <pane xSplit="5" ySplit="6" topLeftCell="G13" activePane="bottomRight" state="frozen"/>
      <selection activeCell="B7" sqref="B7"/>
      <selection pane="topRight" activeCell="H7" sqref="H7"/>
      <selection pane="bottomLeft" activeCell="B13" sqref="B13"/>
      <selection pane="bottomRight" activeCell="AA42" sqref="AA42"/>
    </sheetView>
  </sheetViews>
  <sheetFormatPr baseColWidth="10" defaultColWidth="10.85546875" defaultRowHeight="15"/>
  <cols>
    <col min="1" max="1" width="2" style="4" customWidth="1"/>
    <col min="2" max="2" width="4.140625" style="4" customWidth="1"/>
    <col min="3" max="3" width="23.7109375" style="96" customWidth="1"/>
    <col min="4" max="4" width="8.85546875" style="5" customWidth="1"/>
    <col min="5" max="5" width="26.7109375" style="4" customWidth="1"/>
    <col min="6" max="6" width="10.85546875" style="26"/>
    <col min="7" max="7" width="3.7109375" style="4" customWidth="1"/>
    <col min="8" max="8" width="1.7109375" style="4" customWidth="1"/>
    <col min="9" max="10" width="8.28515625" style="4" customWidth="1"/>
    <col min="11" max="11" width="7.7109375" style="4" bestFit="1" customWidth="1"/>
    <col min="12" max="13" width="6.85546875" style="4" customWidth="1"/>
    <col min="14" max="14" width="10.85546875" style="4" customWidth="1"/>
    <col min="15" max="15" width="2.140625" style="4" customWidth="1"/>
    <col min="16" max="19" width="10.85546875" style="4" customWidth="1"/>
    <col min="20" max="20" width="8" style="4" customWidth="1"/>
    <col min="21" max="21" width="10.85546875" style="4" customWidth="1"/>
    <col min="22" max="22" width="3.140625" style="4" customWidth="1"/>
    <col min="23" max="23" width="1.28515625" style="4" customWidth="1"/>
    <col min="24" max="27" width="10.85546875" style="4" customWidth="1"/>
    <col min="28" max="28" width="7.85546875" style="4" customWidth="1"/>
    <col min="29" max="29" width="10.85546875" style="4" customWidth="1"/>
    <col min="30" max="30" width="4.5703125" style="4" customWidth="1"/>
    <col min="31" max="34" width="10.85546875" style="4" customWidth="1"/>
    <col min="35" max="35" width="7.5703125" style="4" customWidth="1"/>
    <col min="36" max="36" width="10.85546875" style="4" customWidth="1"/>
    <col min="37" max="37" width="4.7109375" style="4" customWidth="1"/>
    <col min="38" max="16384" width="10.85546875" style="4"/>
  </cols>
  <sheetData>
    <row r="1" spans="2:37" ht="15.75">
      <c r="C1" s="77" t="s">
        <v>53</v>
      </c>
    </row>
    <row r="2" spans="2:37" ht="15.75">
      <c r="C2" s="77" t="s">
        <v>54</v>
      </c>
    </row>
    <row r="3" spans="2:37" ht="15.75">
      <c r="C3" s="77" t="s">
        <v>55</v>
      </c>
    </row>
    <row r="4" spans="2:37" ht="15.75">
      <c r="C4" s="77" t="s">
        <v>56</v>
      </c>
    </row>
    <row r="5" spans="2:37" ht="15.75">
      <c r="C5" s="77" t="s">
        <v>57</v>
      </c>
    </row>
    <row r="6" spans="2:37" ht="21">
      <c r="C6" s="78"/>
    </row>
    <row r="7" spans="2:37" ht="18.75">
      <c r="C7" s="79" t="s">
        <v>81</v>
      </c>
      <c r="V7" s="740"/>
      <c r="AD7" s="740" t="s">
        <v>60</v>
      </c>
      <c r="AK7" s="740" t="s">
        <v>1</v>
      </c>
    </row>
    <row r="8" spans="2:37" ht="19.5" thickBot="1">
      <c r="C8" s="79"/>
      <c r="V8" s="741"/>
      <c r="AD8" s="741"/>
      <c r="AK8" s="741"/>
    </row>
    <row r="9" spans="2:37" ht="12" customHeight="1" thickBot="1">
      <c r="C9" s="78"/>
      <c r="V9" s="741"/>
      <c r="AD9" s="771"/>
      <c r="AE9" s="781" t="s">
        <v>238</v>
      </c>
      <c r="AF9" s="782"/>
      <c r="AG9" s="782"/>
      <c r="AH9" s="782"/>
      <c r="AI9" s="782"/>
      <c r="AJ9" s="782"/>
      <c r="AK9" s="741"/>
    </row>
    <row r="10" spans="2:37" s="18" customFormat="1" ht="16.5" thickBot="1">
      <c r="C10" s="764" t="s">
        <v>14</v>
      </c>
      <c r="D10" s="765"/>
      <c r="E10" s="765"/>
      <c r="F10" s="766"/>
      <c r="I10" s="767" t="s">
        <v>73</v>
      </c>
      <c r="J10" s="768"/>
      <c r="K10" s="768"/>
      <c r="L10" s="768"/>
      <c r="M10" s="768"/>
      <c r="N10" s="768"/>
      <c r="P10" s="767" t="s">
        <v>74</v>
      </c>
      <c r="Q10" s="768"/>
      <c r="R10" s="768"/>
      <c r="S10" s="768"/>
      <c r="T10" s="768"/>
      <c r="U10" s="768"/>
      <c r="V10" s="741"/>
      <c r="X10" s="767" t="s">
        <v>62</v>
      </c>
      <c r="Y10" s="768"/>
      <c r="Z10" s="768"/>
      <c r="AA10" s="768"/>
      <c r="AB10" s="768"/>
      <c r="AC10" s="768"/>
      <c r="AD10" s="771"/>
      <c r="AE10" s="783"/>
      <c r="AF10" s="784"/>
      <c r="AG10" s="784"/>
      <c r="AH10" s="784"/>
      <c r="AI10" s="784"/>
      <c r="AJ10" s="784"/>
      <c r="AK10" s="741"/>
    </row>
    <row r="11" spans="2:37" s="18" customFormat="1" ht="26.25" thickBot="1">
      <c r="C11" s="81" t="s">
        <v>18</v>
      </c>
      <c r="D11" s="82" t="s">
        <v>19</v>
      </c>
      <c r="E11" s="20" t="s">
        <v>20</v>
      </c>
      <c r="F11" s="83" t="s">
        <v>21</v>
      </c>
      <c r="I11" s="21" t="s">
        <v>63</v>
      </c>
      <c r="J11" s="19" t="s">
        <v>22</v>
      </c>
      <c r="K11" s="20" t="s">
        <v>23</v>
      </c>
      <c r="L11" s="19" t="s">
        <v>26</v>
      </c>
      <c r="M11" s="19" t="s">
        <v>24</v>
      </c>
      <c r="N11" s="24" t="s">
        <v>25</v>
      </c>
      <c r="P11" s="21" t="s">
        <v>63</v>
      </c>
      <c r="Q11" s="19" t="s">
        <v>22</v>
      </c>
      <c r="R11" s="20" t="s">
        <v>23</v>
      </c>
      <c r="S11" s="19" t="s">
        <v>26</v>
      </c>
      <c r="T11" s="19" t="s">
        <v>24</v>
      </c>
      <c r="U11" s="22" t="s">
        <v>25</v>
      </c>
      <c r="V11" s="780"/>
      <c r="X11" s="21" t="s">
        <v>63</v>
      </c>
      <c r="Y11" s="19" t="s">
        <v>22</v>
      </c>
      <c r="Z11" s="20" t="s">
        <v>23</v>
      </c>
      <c r="AA11" s="19" t="s">
        <v>26</v>
      </c>
      <c r="AB11" s="19" t="s">
        <v>24</v>
      </c>
      <c r="AC11" s="24" t="s">
        <v>25</v>
      </c>
      <c r="AD11" s="741"/>
      <c r="AE11" s="21" t="s">
        <v>63</v>
      </c>
      <c r="AF11" s="19" t="s">
        <v>22</v>
      </c>
      <c r="AG11" s="20" t="s">
        <v>23</v>
      </c>
      <c r="AH11" s="19" t="s">
        <v>26</v>
      </c>
      <c r="AI11" s="19" t="s">
        <v>24</v>
      </c>
      <c r="AJ11" s="24" t="s">
        <v>25</v>
      </c>
      <c r="AK11" s="741"/>
    </row>
    <row r="12" spans="2:37" s="18" customFormat="1" ht="3" customHeight="1" thickBot="1">
      <c r="C12" s="84"/>
      <c r="D12" s="25"/>
      <c r="E12" s="23"/>
      <c r="F12" s="25"/>
      <c r="I12" s="26"/>
      <c r="J12" s="26"/>
      <c r="K12" s="26"/>
      <c r="L12" s="26"/>
      <c r="M12" s="26"/>
      <c r="N12" s="27"/>
      <c r="P12" s="26"/>
      <c r="Q12" s="26"/>
      <c r="R12" s="26"/>
      <c r="S12" s="26"/>
      <c r="T12" s="26"/>
      <c r="U12" s="27"/>
      <c r="V12" s="741"/>
      <c r="X12" s="100"/>
      <c r="Y12" s="26"/>
      <c r="Z12" s="26"/>
      <c r="AA12" s="26"/>
      <c r="AB12" s="26"/>
      <c r="AC12" s="27"/>
      <c r="AD12" s="741"/>
      <c r="AK12" s="741"/>
    </row>
    <row r="13" spans="2:37" s="67" customFormat="1" ht="22.5" customHeight="1">
      <c r="B13" s="33">
        <v>1</v>
      </c>
      <c r="C13" s="90" t="s">
        <v>147</v>
      </c>
      <c r="D13" s="91">
        <v>1.8</v>
      </c>
      <c r="E13" s="31" t="s">
        <v>64</v>
      </c>
      <c r="F13" s="32" t="s">
        <v>35</v>
      </c>
      <c r="I13" s="530">
        <v>85</v>
      </c>
      <c r="J13" s="531">
        <v>85</v>
      </c>
      <c r="K13" s="516">
        <f t="shared" ref="K13" si="0">+I13-J13</f>
        <v>0</v>
      </c>
      <c r="L13" s="87">
        <f t="shared" ref="L13:L22" si="1">+K13/J13</f>
        <v>0</v>
      </c>
      <c r="M13" s="517">
        <f t="shared" ref="M13:M22" si="2">IF(L13&lt;-10%,0,IF(L13&lt;=-8%,0.3,IF(L13&lt;=-5%,0.5,IF(L13&lt;0%,0.8,IF(L13=0,1,IF(L13&lt;=5%,1.02,1.04))))))</f>
        <v>1</v>
      </c>
      <c r="N13" s="518">
        <f t="shared" ref="N13:N22" si="3">+D13*M13</f>
        <v>1.8</v>
      </c>
      <c r="P13" s="530">
        <v>85</v>
      </c>
      <c r="Q13" s="531">
        <v>85</v>
      </c>
      <c r="R13" s="585">
        <f t="shared" ref="R13" si="4">+P13-Q13</f>
        <v>0</v>
      </c>
      <c r="S13" s="88">
        <f t="shared" ref="S13:S22" si="5">+R13/Q13</f>
        <v>0</v>
      </c>
      <c r="T13" s="586">
        <f t="shared" ref="T13:T22" si="6">IF(S13&lt;-10%,0,IF(S13&lt;=-8%,0.3,IF(S13&lt;=-5%,0.5,IF(S13&lt;0%,0.8,IF(S13=0,1,IF(S13&lt;=5%,1.02,1.04))))))</f>
        <v>1</v>
      </c>
      <c r="U13" s="587">
        <f t="shared" ref="U13:U22" si="7">+D13*T13</f>
        <v>1.8</v>
      </c>
      <c r="V13" s="780"/>
      <c r="X13" s="530">
        <v>85</v>
      </c>
      <c r="Y13" s="531">
        <v>85</v>
      </c>
      <c r="Z13" s="516">
        <f t="shared" ref="Z13" si="8">+X13-Y13</f>
        <v>0</v>
      </c>
      <c r="AA13" s="87">
        <f t="shared" ref="AA13:AA22" si="9">+Z13/Y13</f>
        <v>0</v>
      </c>
      <c r="AB13" s="517">
        <f t="shared" ref="AB13:AB22" si="10">IF(AA13&lt;-10%,0,IF(AA13&lt;=-8%,0.3,IF(AA13&lt;=-5%,0.5,IF(AA13&lt;0%,0.8,IF(AA13=0,1,IF(AA13&lt;=5%,1.02,1.04))))))</f>
        <v>1</v>
      </c>
      <c r="AC13" s="518">
        <f t="shared" ref="AC13:AC22" si="11">+D13*AB13</f>
        <v>1.8</v>
      </c>
      <c r="AD13" s="771"/>
      <c r="AE13" s="627">
        <f>SUM(I13+P13+X13)/COUNT(I13,P13,X13)</f>
        <v>85</v>
      </c>
      <c r="AF13" s="628">
        <f>SUM(J13+Q13+Y13)/COUNT(J13,Q13,Y13)</f>
        <v>85</v>
      </c>
      <c r="AG13" s="629">
        <f>+AE13-AF13</f>
        <v>0</v>
      </c>
      <c r="AH13" s="88">
        <f t="shared" ref="AH13:AH22" si="12">+AG13/AF13</f>
        <v>0</v>
      </c>
      <c r="AI13" s="586">
        <f t="shared" ref="AI13:AI22" si="13">IF(AH13&lt;-10%,0,IF(AH13&lt;=-8%,0.3,IF(AH13&lt;=-5%,0.5,IF(AH13&lt;0%,0.8,IF(AH13=0,1,IF(AH13&lt;=5%,1.02,1.04))))))</f>
        <v>1</v>
      </c>
      <c r="AJ13" s="587">
        <f>+D13*AI13</f>
        <v>1.8</v>
      </c>
      <c r="AK13" s="780"/>
    </row>
    <row r="14" spans="2:37" s="67" customFormat="1" ht="24">
      <c r="B14" s="33">
        <v>2</v>
      </c>
      <c r="C14" s="119" t="s">
        <v>183</v>
      </c>
      <c r="D14" s="120">
        <v>0.8</v>
      </c>
      <c r="E14" s="31" t="s">
        <v>197</v>
      </c>
      <c r="F14" s="32" t="s">
        <v>31</v>
      </c>
      <c r="I14" s="625">
        <v>0.24</v>
      </c>
      <c r="J14" s="626">
        <v>0.24</v>
      </c>
      <c r="K14" s="194">
        <f>+J14-I14</f>
        <v>0</v>
      </c>
      <c r="L14" s="113">
        <f t="shared" si="1"/>
        <v>0</v>
      </c>
      <c r="M14" s="519">
        <f t="shared" si="2"/>
        <v>1</v>
      </c>
      <c r="N14" s="452">
        <f t="shared" si="3"/>
        <v>0.8</v>
      </c>
      <c r="P14" s="625">
        <v>0.24</v>
      </c>
      <c r="Q14" s="626">
        <v>0.24</v>
      </c>
      <c r="R14" s="194">
        <f>+Q14-P14</f>
        <v>0</v>
      </c>
      <c r="S14" s="113">
        <f t="shared" si="5"/>
        <v>0</v>
      </c>
      <c r="T14" s="519">
        <f t="shared" si="6"/>
        <v>1</v>
      </c>
      <c r="U14" s="425">
        <f t="shared" si="7"/>
        <v>0.8</v>
      </c>
      <c r="V14" s="780"/>
      <c r="X14" s="625">
        <v>0.24</v>
      </c>
      <c r="Y14" s="626">
        <v>0.24</v>
      </c>
      <c r="Z14" s="194">
        <f>+Y14-X14</f>
        <v>0</v>
      </c>
      <c r="AA14" s="113">
        <f t="shared" si="9"/>
        <v>0</v>
      </c>
      <c r="AB14" s="519">
        <f t="shared" si="10"/>
        <v>1</v>
      </c>
      <c r="AC14" s="590">
        <f t="shared" si="11"/>
        <v>0.8</v>
      </c>
      <c r="AD14" s="771"/>
      <c r="AE14" s="630">
        <f t="shared" ref="AE14:AE22" si="14">SUM(I14+P14+X14)/COUNT(I14,P14,X14)</f>
        <v>0.24</v>
      </c>
      <c r="AF14" s="631">
        <f t="shared" ref="AF14:AF22" si="15">SUM(J14+Q14+Y14)/COUNT(J14,Q14,Y14)</f>
        <v>0.24</v>
      </c>
      <c r="AG14" s="195">
        <f>+AF14-AE14</f>
        <v>0</v>
      </c>
      <c r="AH14" s="113">
        <f t="shared" si="12"/>
        <v>0</v>
      </c>
      <c r="AI14" s="519">
        <f t="shared" si="13"/>
        <v>1</v>
      </c>
      <c r="AJ14" s="425">
        <f>+D14*AI14</f>
        <v>0.8</v>
      </c>
      <c r="AK14" s="780"/>
    </row>
    <row r="15" spans="2:37" s="67" customFormat="1" ht="24">
      <c r="B15" s="33">
        <v>3</v>
      </c>
      <c r="C15" s="114" t="s">
        <v>77</v>
      </c>
      <c r="D15" s="30">
        <v>0.8</v>
      </c>
      <c r="E15" s="31" t="s">
        <v>46</v>
      </c>
      <c r="F15" s="32" t="s">
        <v>35</v>
      </c>
      <c r="I15" s="614">
        <v>4.4000000000000004</v>
      </c>
      <c r="J15" s="615">
        <v>4.4000000000000004</v>
      </c>
      <c r="K15" s="436">
        <f t="shared" ref="K15" si="16">+I15-J15</f>
        <v>0</v>
      </c>
      <c r="L15" s="113">
        <f t="shared" si="1"/>
        <v>0</v>
      </c>
      <c r="M15" s="424">
        <f t="shared" si="2"/>
        <v>1</v>
      </c>
      <c r="N15" s="453">
        <f t="shared" si="3"/>
        <v>0.8</v>
      </c>
      <c r="P15" s="614">
        <v>4.4000000000000004</v>
      </c>
      <c r="Q15" s="615">
        <v>4.4000000000000004</v>
      </c>
      <c r="R15" s="436">
        <f t="shared" ref="R15" si="17">+P15-Q15</f>
        <v>0</v>
      </c>
      <c r="S15" s="113">
        <f t="shared" si="5"/>
        <v>0</v>
      </c>
      <c r="T15" s="424">
        <f t="shared" si="6"/>
        <v>1</v>
      </c>
      <c r="U15" s="425">
        <f t="shared" si="7"/>
        <v>0.8</v>
      </c>
      <c r="V15" s="780"/>
      <c r="X15" s="614">
        <v>4.4000000000000004</v>
      </c>
      <c r="Y15" s="615">
        <v>4.4000000000000004</v>
      </c>
      <c r="Z15" s="436">
        <f t="shared" ref="Z15" si="18">+X15-Y15</f>
        <v>0</v>
      </c>
      <c r="AA15" s="113">
        <f t="shared" si="9"/>
        <v>0</v>
      </c>
      <c r="AB15" s="424">
        <f t="shared" si="10"/>
        <v>1</v>
      </c>
      <c r="AC15" s="590">
        <f t="shared" si="11"/>
        <v>0.8</v>
      </c>
      <c r="AD15" s="771"/>
      <c r="AE15" s="632">
        <f t="shared" si="14"/>
        <v>4.4000000000000004</v>
      </c>
      <c r="AF15" s="633">
        <f t="shared" si="15"/>
        <v>4.4000000000000004</v>
      </c>
      <c r="AG15" s="423">
        <f t="shared" ref="AG15" si="19">+AE15-AF15</f>
        <v>0</v>
      </c>
      <c r="AH15" s="113">
        <f t="shared" si="12"/>
        <v>0</v>
      </c>
      <c r="AI15" s="424">
        <f t="shared" si="13"/>
        <v>1</v>
      </c>
      <c r="AJ15" s="425">
        <f>D15*AI15</f>
        <v>0.8</v>
      </c>
      <c r="AK15" s="780"/>
    </row>
    <row r="16" spans="2:37" s="67" customFormat="1" ht="24.6" customHeight="1">
      <c r="B16" s="33">
        <v>4</v>
      </c>
      <c r="C16" s="54" t="s">
        <v>141</v>
      </c>
      <c r="D16" s="55">
        <v>1.5</v>
      </c>
      <c r="E16" s="31" t="s">
        <v>46</v>
      </c>
      <c r="F16" s="32" t="s">
        <v>35</v>
      </c>
      <c r="G16" s="112"/>
      <c r="I16" s="614">
        <v>4.3</v>
      </c>
      <c r="J16" s="615">
        <v>4.3</v>
      </c>
      <c r="K16" s="436">
        <f>+I16-J16</f>
        <v>0</v>
      </c>
      <c r="L16" s="113">
        <f t="shared" si="1"/>
        <v>0</v>
      </c>
      <c r="M16" s="424">
        <f t="shared" si="2"/>
        <v>1</v>
      </c>
      <c r="N16" s="453">
        <f t="shared" si="3"/>
        <v>1.5</v>
      </c>
      <c r="P16" s="614">
        <v>4.3</v>
      </c>
      <c r="Q16" s="615">
        <v>4.3</v>
      </c>
      <c r="R16" s="436">
        <f>+P16-Q16</f>
        <v>0</v>
      </c>
      <c r="S16" s="113">
        <f t="shared" si="5"/>
        <v>0</v>
      </c>
      <c r="T16" s="424">
        <f t="shared" si="6"/>
        <v>1</v>
      </c>
      <c r="U16" s="425">
        <f t="shared" si="7"/>
        <v>1.5</v>
      </c>
      <c r="V16" s="780"/>
      <c r="X16" s="614">
        <v>4.3</v>
      </c>
      <c r="Y16" s="615">
        <v>4.3</v>
      </c>
      <c r="Z16" s="436">
        <f>+X16-Y16</f>
        <v>0</v>
      </c>
      <c r="AA16" s="113">
        <f t="shared" si="9"/>
        <v>0</v>
      </c>
      <c r="AB16" s="424">
        <f t="shared" si="10"/>
        <v>1</v>
      </c>
      <c r="AC16" s="590">
        <f t="shared" si="11"/>
        <v>1.5</v>
      </c>
      <c r="AD16" s="771"/>
      <c r="AE16" s="632">
        <f t="shared" si="14"/>
        <v>4.3</v>
      </c>
      <c r="AF16" s="633">
        <f t="shared" si="15"/>
        <v>4.3</v>
      </c>
      <c r="AG16" s="423">
        <f>+AE16-AF16</f>
        <v>0</v>
      </c>
      <c r="AH16" s="113">
        <f t="shared" si="12"/>
        <v>0</v>
      </c>
      <c r="AI16" s="424">
        <f t="shared" si="13"/>
        <v>1</v>
      </c>
      <c r="AJ16" s="425">
        <f>+D16*AI16</f>
        <v>1.5</v>
      </c>
      <c r="AK16" s="780"/>
    </row>
    <row r="17" spans="2:37" s="67" customFormat="1" ht="41.45" customHeight="1">
      <c r="B17" s="33">
        <v>5</v>
      </c>
      <c r="C17" s="119" t="s">
        <v>182</v>
      </c>
      <c r="D17" s="120">
        <v>0.8</v>
      </c>
      <c r="E17" s="31" t="s">
        <v>257</v>
      </c>
      <c r="F17" s="115" t="s">
        <v>31</v>
      </c>
      <c r="G17" s="49"/>
      <c r="I17" s="500">
        <v>1</v>
      </c>
      <c r="J17" s="501">
        <v>1</v>
      </c>
      <c r="K17" s="412">
        <f>+I17-J17</f>
        <v>0</v>
      </c>
      <c r="L17" s="98">
        <f t="shared" si="1"/>
        <v>0</v>
      </c>
      <c r="M17" s="413">
        <f t="shared" si="2"/>
        <v>1</v>
      </c>
      <c r="N17" s="414">
        <f t="shared" si="3"/>
        <v>0.8</v>
      </c>
      <c r="P17" s="625">
        <v>1</v>
      </c>
      <c r="Q17" s="626">
        <v>1</v>
      </c>
      <c r="R17" s="436">
        <f>+P17-Q17</f>
        <v>0</v>
      </c>
      <c r="S17" s="113">
        <f t="shared" ref="S17:S18" si="20">+R17/Q17</f>
        <v>0</v>
      </c>
      <c r="T17" s="424">
        <f t="shared" ref="T17:T18" si="21">IF(S17&lt;-10%,0,IF(S17&lt;=-8%,0.3,IF(S17&lt;=-5%,0.5,IF(S17&lt;0%,0.8,IF(S17=0,1,IF(S17&lt;=5%,1.02,1.04))))))</f>
        <v>1</v>
      </c>
      <c r="U17" s="425">
        <f t="shared" si="7"/>
        <v>0.8</v>
      </c>
      <c r="V17" s="780"/>
      <c r="X17" s="625">
        <v>1</v>
      </c>
      <c r="Y17" s="626">
        <v>1</v>
      </c>
      <c r="Z17" s="521">
        <f>+X17-Y17</f>
        <v>0</v>
      </c>
      <c r="AA17" s="89">
        <f t="shared" ref="AA17:AA18" si="22">+Z17/Y17</f>
        <v>0</v>
      </c>
      <c r="AB17" s="451">
        <f t="shared" ref="AB17:AB18" si="23">IF(AA17&lt;-10%,0,IF(AA17&lt;=-8%,0.3,IF(AA17&lt;=-5%,0.5,IF(AA17&lt;0%,0.8,IF(AA17=0,1,IF(AA17&lt;=5%,1.02,1.04))))))</f>
        <v>1</v>
      </c>
      <c r="AC17" s="590">
        <f t="shared" si="11"/>
        <v>0.8</v>
      </c>
      <c r="AD17" s="771"/>
      <c r="AE17" s="630">
        <f t="shared" si="14"/>
        <v>1</v>
      </c>
      <c r="AF17" s="631">
        <f t="shared" si="15"/>
        <v>1</v>
      </c>
      <c r="AG17" s="423">
        <f>+AE17-AF17</f>
        <v>0</v>
      </c>
      <c r="AH17" s="113">
        <f t="shared" ref="AH17:AH18" si="24">+AG17/AF17</f>
        <v>0</v>
      </c>
      <c r="AI17" s="424">
        <f t="shared" ref="AI17:AI18" si="25">IF(AH17&lt;-10%,0,IF(AH17&lt;=-8%,0.3,IF(AH17&lt;=-5%,0.5,IF(AH17&lt;0%,0.8,IF(AH17=0,1,IF(AH17&lt;=5%,1.02,1.04))))))</f>
        <v>1</v>
      </c>
      <c r="AJ17" s="425">
        <f>+D17*AI17</f>
        <v>0.8</v>
      </c>
      <c r="AK17" s="780"/>
    </row>
    <row r="18" spans="2:37" s="67" customFormat="1" ht="24.6" customHeight="1">
      <c r="B18" s="33">
        <v>6</v>
      </c>
      <c r="C18" s="119" t="s">
        <v>175</v>
      </c>
      <c r="D18" s="120">
        <v>1</v>
      </c>
      <c r="E18" s="269" t="s">
        <v>258</v>
      </c>
      <c r="F18" s="270" t="s">
        <v>35</v>
      </c>
      <c r="G18" s="49"/>
      <c r="I18" s="614">
        <v>95</v>
      </c>
      <c r="J18" s="615">
        <v>95</v>
      </c>
      <c r="K18" s="436">
        <f t="shared" ref="K18" si="26">+I18-J18</f>
        <v>0</v>
      </c>
      <c r="L18" s="113">
        <f t="shared" ref="L18" si="27">+K18/J18</f>
        <v>0</v>
      </c>
      <c r="M18" s="424">
        <f t="shared" ref="M18" si="28">IF(L18&lt;-10%,0,IF(L18&lt;=-8%,0.3,IF(L18&lt;=-5%,0.5,IF(L18&lt;0%,0.8,IF(L18=0,1,IF(L18&lt;=5%,1.02,1.04))))))</f>
        <v>1</v>
      </c>
      <c r="N18" s="453">
        <f t="shared" si="3"/>
        <v>1</v>
      </c>
      <c r="P18" s="614">
        <v>95</v>
      </c>
      <c r="Q18" s="615">
        <v>95</v>
      </c>
      <c r="R18" s="436">
        <f t="shared" ref="R18" si="29">+P18-Q18</f>
        <v>0</v>
      </c>
      <c r="S18" s="113">
        <f t="shared" si="20"/>
        <v>0</v>
      </c>
      <c r="T18" s="424">
        <f t="shared" si="21"/>
        <v>1</v>
      </c>
      <c r="U18" s="453">
        <f t="shared" si="7"/>
        <v>1</v>
      </c>
      <c r="V18" s="780"/>
      <c r="X18" s="614">
        <v>95</v>
      </c>
      <c r="Y18" s="615">
        <v>95</v>
      </c>
      <c r="Z18" s="436">
        <f t="shared" ref="Z18" si="30">+X18-Y18</f>
        <v>0</v>
      </c>
      <c r="AA18" s="113">
        <f t="shared" si="22"/>
        <v>0</v>
      </c>
      <c r="AB18" s="424">
        <f t="shared" si="23"/>
        <v>1</v>
      </c>
      <c r="AC18" s="453">
        <f t="shared" si="11"/>
        <v>1</v>
      </c>
      <c r="AD18" s="771"/>
      <c r="AE18" s="632">
        <f t="shared" si="14"/>
        <v>95</v>
      </c>
      <c r="AF18" s="633">
        <f t="shared" si="15"/>
        <v>95</v>
      </c>
      <c r="AG18" s="423">
        <f t="shared" ref="AG18" si="31">+AE18-AF18</f>
        <v>0</v>
      </c>
      <c r="AH18" s="113">
        <f t="shared" si="24"/>
        <v>0</v>
      </c>
      <c r="AI18" s="424">
        <f t="shared" si="25"/>
        <v>1</v>
      </c>
      <c r="AJ18" s="425">
        <f>D18*AI18</f>
        <v>1</v>
      </c>
      <c r="AK18" s="780"/>
    </row>
    <row r="19" spans="2:37" s="67" customFormat="1" ht="37.5" customHeight="1">
      <c r="B19" s="33">
        <v>7</v>
      </c>
      <c r="C19" s="40" t="s">
        <v>82</v>
      </c>
      <c r="D19" s="41">
        <v>1.5</v>
      </c>
      <c r="E19" s="121" t="s">
        <v>259</v>
      </c>
      <c r="F19" s="32" t="s">
        <v>31</v>
      </c>
      <c r="I19" s="564">
        <v>0.9</v>
      </c>
      <c r="J19" s="605">
        <v>0.9</v>
      </c>
      <c r="K19" s="521">
        <f t="shared" ref="K19:K22" si="32">+I19-J19</f>
        <v>0</v>
      </c>
      <c r="L19" s="52">
        <f t="shared" si="1"/>
        <v>0</v>
      </c>
      <c r="M19" s="451">
        <f t="shared" si="2"/>
        <v>1</v>
      </c>
      <c r="N19" s="452">
        <f t="shared" si="3"/>
        <v>1.5</v>
      </c>
      <c r="P19" s="564">
        <v>0.9</v>
      </c>
      <c r="Q19" s="605">
        <v>0.9</v>
      </c>
      <c r="R19" s="436">
        <f t="shared" ref="R19:R22" si="33">+P19-Q19</f>
        <v>0</v>
      </c>
      <c r="S19" s="113">
        <f t="shared" si="5"/>
        <v>0</v>
      </c>
      <c r="T19" s="424">
        <f t="shared" si="6"/>
        <v>1</v>
      </c>
      <c r="U19" s="425">
        <f t="shared" si="7"/>
        <v>1.5</v>
      </c>
      <c r="V19" s="780"/>
      <c r="X19" s="564">
        <v>0.9</v>
      </c>
      <c r="Y19" s="605">
        <v>0.9</v>
      </c>
      <c r="Z19" s="521">
        <f t="shared" ref="Z19:Z22" si="34">+X19-Y19</f>
        <v>0</v>
      </c>
      <c r="AA19" s="89">
        <f t="shared" si="9"/>
        <v>0</v>
      </c>
      <c r="AB19" s="451">
        <f t="shared" si="10"/>
        <v>1</v>
      </c>
      <c r="AC19" s="590">
        <f t="shared" si="11"/>
        <v>1.5</v>
      </c>
      <c r="AD19" s="771"/>
      <c r="AE19" s="630">
        <f t="shared" si="14"/>
        <v>0.9</v>
      </c>
      <c r="AF19" s="631">
        <f t="shared" si="15"/>
        <v>0.9</v>
      </c>
      <c r="AG19" s="423">
        <f t="shared" ref="AG19:AG22" si="35">+AE19-AF19</f>
        <v>0</v>
      </c>
      <c r="AH19" s="113">
        <f t="shared" si="12"/>
        <v>0</v>
      </c>
      <c r="AI19" s="424">
        <f t="shared" si="13"/>
        <v>1</v>
      </c>
      <c r="AJ19" s="425">
        <f>+D19*AI19</f>
        <v>1.5</v>
      </c>
      <c r="AK19" s="780"/>
    </row>
    <row r="20" spans="2:37" s="67" customFormat="1" ht="29.45" customHeight="1">
      <c r="B20" s="33">
        <v>8</v>
      </c>
      <c r="C20" s="40" t="s">
        <v>136</v>
      </c>
      <c r="D20" s="41">
        <v>0.7</v>
      </c>
      <c r="E20" s="93" t="s">
        <v>68</v>
      </c>
      <c r="F20" s="32" t="s">
        <v>35</v>
      </c>
      <c r="I20" s="614">
        <v>76</v>
      </c>
      <c r="J20" s="615">
        <v>76</v>
      </c>
      <c r="K20" s="423">
        <f t="shared" si="32"/>
        <v>0</v>
      </c>
      <c r="L20" s="113">
        <f t="shared" si="1"/>
        <v>0</v>
      </c>
      <c r="M20" s="424">
        <f t="shared" si="2"/>
        <v>1</v>
      </c>
      <c r="N20" s="453">
        <f t="shared" si="3"/>
        <v>0.7</v>
      </c>
      <c r="P20" s="614">
        <v>76</v>
      </c>
      <c r="Q20" s="615">
        <v>76</v>
      </c>
      <c r="R20" s="436">
        <f t="shared" si="33"/>
        <v>0</v>
      </c>
      <c r="S20" s="113">
        <f t="shared" si="5"/>
        <v>0</v>
      </c>
      <c r="T20" s="424">
        <f t="shared" si="6"/>
        <v>1</v>
      </c>
      <c r="U20" s="425">
        <f t="shared" si="7"/>
        <v>0.7</v>
      </c>
      <c r="V20" s="780"/>
      <c r="X20" s="614">
        <v>76</v>
      </c>
      <c r="Y20" s="615">
        <v>76</v>
      </c>
      <c r="Z20" s="423">
        <f t="shared" si="34"/>
        <v>0</v>
      </c>
      <c r="AA20" s="113">
        <f t="shared" si="9"/>
        <v>0</v>
      </c>
      <c r="AB20" s="424">
        <f t="shared" si="10"/>
        <v>1</v>
      </c>
      <c r="AC20" s="590">
        <f t="shared" si="11"/>
        <v>0.7</v>
      </c>
      <c r="AD20" s="771"/>
      <c r="AE20" s="632">
        <f t="shared" si="14"/>
        <v>76</v>
      </c>
      <c r="AF20" s="633">
        <f t="shared" si="15"/>
        <v>76</v>
      </c>
      <c r="AG20" s="423">
        <f t="shared" si="35"/>
        <v>0</v>
      </c>
      <c r="AH20" s="113">
        <f t="shared" si="12"/>
        <v>0</v>
      </c>
      <c r="AI20" s="424">
        <f t="shared" si="13"/>
        <v>1</v>
      </c>
      <c r="AJ20" s="425">
        <f>+D20*AI20</f>
        <v>0.7</v>
      </c>
      <c r="AK20" s="780"/>
    </row>
    <row r="21" spans="2:37" s="67" customFormat="1" ht="63.6" customHeight="1">
      <c r="B21" s="33">
        <v>9</v>
      </c>
      <c r="C21" s="40" t="s">
        <v>137</v>
      </c>
      <c r="D21" s="41">
        <v>0.5</v>
      </c>
      <c r="E21" s="59" t="s">
        <v>69</v>
      </c>
      <c r="F21" s="32" t="s">
        <v>35</v>
      </c>
      <c r="I21" s="614">
        <v>80</v>
      </c>
      <c r="J21" s="615">
        <v>80</v>
      </c>
      <c r="K21" s="423">
        <f t="shared" si="32"/>
        <v>0</v>
      </c>
      <c r="L21" s="113">
        <f t="shared" si="1"/>
        <v>0</v>
      </c>
      <c r="M21" s="424">
        <f t="shared" si="2"/>
        <v>1</v>
      </c>
      <c r="N21" s="453">
        <f t="shared" si="3"/>
        <v>0.5</v>
      </c>
      <c r="P21" s="614">
        <v>80</v>
      </c>
      <c r="Q21" s="615">
        <v>80</v>
      </c>
      <c r="R21" s="436">
        <f t="shared" si="33"/>
        <v>0</v>
      </c>
      <c r="S21" s="113">
        <f t="shared" si="5"/>
        <v>0</v>
      </c>
      <c r="T21" s="424">
        <f t="shared" si="6"/>
        <v>1</v>
      </c>
      <c r="U21" s="425">
        <f t="shared" si="7"/>
        <v>0.5</v>
      </c>
      <c r="V21" s="780"/>
      <c r="X21" s="614">
        <v>80</v>
      </c>
      <c r="Y21" s="615">
        <v>80</v>
      </c>
      <c r="Z21" s="423">
        <f t="shared" si="34"/>
        <v>0</v>
      </c>
      <c r="AA21" s="113">
        <f t="shared" si="9"/>
        <v>0</v>
      </c>
      <c r="AB21" s="424">
        <f t="shared" si="10"/>
        <v>1</v>
      </c>
      <c r="AC21" s="590">
        <f t="shared" si="11"/>
        <v>0.5</v>
      </c>
      <c r="AD21" s="771"/>
      <c r="AE21" s="632">
        <f t="shared" si="14"/>
        <v>80</v>
      </c>
      <c r="AF21" s="633">
        <f t="shared" si="15"/>
        <v>80</v>
      </c>
      <c r="AG21" s="423">
        <f t="shared" si="35"/>
        <v>0</v>
      </c>
      <c r="AH21" s="113">
        <f t="shared" si="12"/>
        <v>0</v>
      </c>
      <c r="AI21" s="424">
        <f t="shared" si="13"/>
        <v>1</v>
      </c>
      <c r="AJ21" s="425">
        <f>+D21*AI21</f>
        <v>0.5</v>
      </c>
      <c r="AK21" s="780"/>
    </row>
    <row r="22" spans="2:37" s="67" customFormat="1" ht="59.45" customHeight="1" thickBot="1">
      <c r="B22" s="33">
        <v>10</v>
      </c>
      <c r="C22" s="54" t="s">
        <v>142</v>
      </c>
      <c r="D22" s="55">
        <v>0.6</v>
      </c>
      <c r="E22" s="60" t="s">
        <v>70</v>
      </c>
      <c r="F22" s="32" t="s">
        <v>35</v>
      </c>
      <c r="I22" s="614">
        <v>75</v>
      </c>
      <c r="J22" s="615">
        <v>75</v>
      </c>
      <c r="K22" s="441">
        <f t="shared" si="32"/>
        <v>0</v>
      </c>
      <c r="L22" s="64">
        <f t="shared" si="1"/>
        <v>0</v>
      </c>
      <c r="M22" s="442">
        <f t="shared" si="2"/>
        <v>1</v>
      </c>
      <c r="N22" s="623">
        <f t="shared" si="3"/>
        <v>0.6</v>
      </c>
      <c r="P22" s="614">
        <v>75</v>
      </c>
      <c r="Q22" s="615">
        <v>75</v>
      </c>
      <c r="R22" s="441">
        <f t="shared" si="33"/>
        <v>0</v>
      </c>
      <c r="S22" s="64">
        <f t="shared" si="5"/>
        <v>0</v>
      </c>
      <c r="T22" s="442">
        <f t="shared" si="6"/>
        <v>1</v>
      </c>
      <c r="U22" s="428">
        <f t="shared" si="7"/>
        <v>0.6</v>
      </c>
      <c r="V22" s="780"/>
      <c r="X22" s="614">
        <v>75</v>
      </c>
      <c r="Y22" s="615">
        <v>75</v>
      </c>
      <c r="Z22" s="441">
        <f t="shared" si="34"/>
        <v>0</v>
      </c>
      <c r="AA22" s="64">
        <f t="shared" si="9"/>
        <v>0</v>
      </c>
      <c r="AB22" s="442">
        <f t="shared" si="10"/>
        <v>1</v>
      </c>
      <c r="AC22" s="452">
        <f t="shared" si="11"/>
        <v>0.6</v>
      </c>
      <c r="AD22" s="771"/>
      <c r="AE22" s="634">
        <f t="shared" si="14"/>
        <v>75</v>
      </c>
      <c r="AF22" s="635">
        <f t="shared" si="15"/>
        <v>75</v>
      </c>
      <c r="AG22" s="636">
        <f t="shared" si="35"/>
        <v>0</v>
      </c>
      <c r="AH22" s="64">
        <f t="shared" si="12"/>
        <v>0</v>
      </c>
      <c r="AI22" s="442">
        <f t="shared" si="13"/>
        <v>1</v>
      </c>
      <c r="AJ22" s="428">
        <f>+D22*AI22</f>
        <v>0.6</v>
      </c>
      <c r="AK22" s="780"/>
    </row>
    <row r="23" spans="2:37" s="201" customFormat="1" ht="15.75" thickBot="1">
      <c r="C23" s="197"/>
      <c r="D23" s="198">
        <f>SUM(D13:D22)</f>
        <v>9.9999999999999982</v>
      </c>
      <c r="E23" s="199" t="s">
        <v>71</v>
      </c>
      <c r="F23" s="200"/>
      <c r="I23" s="206" t="s">
        <v>33</v>
      </c>
      <c r="J23" s="227"/>
      <c r="K23" s="543"/>
      <c r="L23" s="544">
        <f>+N23/D23</f>
        <v>1</v>
      </c>
      <c r="M23" s="572">
        <f>+SUM(M13:M22)</f>
        <v>10</v>
      </c>
      <c r="N23" s="545">
        <f>+SUM(N13:N22)</f>
        <v>9.9999999999999982</v>
      </c>
      <c r="P23" s="206" t="s">
        <v>33</v>
      </c>
      <c r="Q23" s="227"/>
      <c r="R23" s="543"/>
      <c r="S23" s="544">
        <f>+U23/$D$23</f>
        <v>1</v>
      </c>
      <c r="T23" s="572">
        <f>+SUM(T13:T22)</f>
        <v>10</v>
      </c>
      <c r="U23" s="589">
        <f>+SUM(U13:U22)</f>
        <v>9.9999999999999982</v>
      </c>
      <c r="V23" s="770"/>
      <c r="X23" s="206" t="s">
        <v>33</v>
      </c>
      <c r="Y23" s="227"/>
      <c r="Z23" s="543"/>
      <c r="AA23" s="544">
        <f>+AC23/D23</f>
        <v>1</v>
      </c>
      <c r="AB23" s="572">
        <f>+SUM(AB13:AB22)</f>
        <v>10</v>
      </c>
      <c r="AC23" s="545">
        <f>+SUM(AC13:AC22)</f>
        <v>9.9999999999999982</v>
      </c>
      <c r="AD23" s="779"/>
      <c r="AE23" s="229"/>
      <c r="AF23" s="230"/>
      <c r="AG23" s="592"/>
      <c r="AH23" s="593">
        <f>+AJ23/D23</f>
        <v>1</v>
      </c>
      <c r="AI23" s="594">
        <f>+SUM(AI13:AI22)</f>
        <v>10</v>
      </c>
      <c r="AJ23" s="341">
        <f>+SUM(AJ13:AJ22)</f>
        <v>9.9999999999999982</v>
      </c>
      <c r="AK23" s="742"/>
    </row>
    <row r="24" spans="2:37" s="18" customFormat="1" ht="15.75" thickBot="1">
      <c r="C24" s="95"/>
      <c r="D24" s="43"/>
      <c r="E24" s="42"/>
      <c r="F24" s="44"/>
    </row>
    <row r="25" spans="2:37" s="18" customFormat="1" ht="15.75" thickBot="1">
      <c r="C25" s="242" t="s">
        <v>127</v>
      </c>
      <c r="D25" s="5"/>
      <c r="E25" s="4"/>
      <c r="F25" s="26"/>
      <c r="I25" s="696" t="s">
        <v>112</v>
      </c>
      <c r="J25" s="697"/>
      <c r="K25" s="697"/>
      <c r="L25" s="697"/>
      <c r="M25" s="697"/>
      <c r="N25" s="698"/>
      <c r="P25" s="696" t="s">
        <v>118</v>
      </c>
      <c r="Q25" s="697"/>
      <c r="R25" s="697"/>
      <c r="S25" s="697"/>
      <c r="T25" s="697"/>
      <c r="U25" s="698"/>
      <c r="X25" s="696" t="s">
        <v>119</v>
      </c>
      <c r="Y25" s="697"/>
      <c r="Z25" s="697"/>
      <c r="AA25" s="697"/>
      <c r="AB25" s="697"/>
      <c r="AC25" s="698"/>
      <c r="AE25" s="696" t="s">
        <v>120</v>
      </c>
      <c r="AF25" s="697"/>
      <c r="AG25" s="697"/>
      <c r="AH25" s="697"/>
      <c r="AI25" s="697"/>
      <c r="AJ25" s="698"/>
    </row>
    <row r="26" spans="2:37" s="18" customFormat="1" ht="18.600000000000001" customHeight="1" thickBot="1">
      <c r="C26" s="762" t="s">
        <v>126</v>
      </c>
      <c r="D26" s="762"/>
      <c r="E26" s="762" t="s">
        <v>128</v>
      </c>
      <c r="F26" s="762"/>
      <c r="I26" s="235"/>
      <c r="J26" s="18" t="s">
        <v>113</v>
      </c>
      <c r="K26" s="527">
        <f>$D$23</f>
        <v>9.9999999999999982</v>
      </c>
      <c r="L26" s="96" t="s">
        <v>114</v>
      </c>
      <c r="N26" s="236"/>
      <c r="P26" s="235"/>
      <c r="Q26" s="18" t="s">
        <v>113</v>
      </c>
      <c r="R26" s="527">
        <f>$D$23</f>
        <v>9.9999999999999982</v>
      </c>
      <c r="S26" s="96" t="s">
        <v>114</v>
      </c>
      <c r="U26" s="236"/>
      <c r="X26" s="235"/>
      <c r="Y26" s="18" t="s">
        <v>113</v>
      </c>
      <c r="Z26" s="527">
        <f>$D$23</f>
        <v>9.9999999999999982</v>
      </c>
      <c r="AA26" s="96" t="s">
        <v>114</v>
      </c>
      <c r="AC26" s="236"/>
      <c r="AE26" s="235"/>
      <c r="AF26" s="18" t="s">
        <v>113</v>
      </c>
      <c r="AG26" s="527">
        <f>$D$23</f>
        <v>9.9999999999999982</v>
      </c>
      <c r="AH26" s="96" t="s">
        <v>114</v>
      </c>
      <c r="AJ26" s="236"/>
    </row>
    <row r="27" spans="2:37" s="18" customFormat="1" ht="15.75" thickBot="1">
      <c r="C27" s="759" t="s">
        <v>122</v>
      </c>
      <c r="D27" s="759"/>
      <c r="E27" s="759" t="s">
        <v>123</v>
      </c>
      <c r="F27" s="759"/>
      <c r="I27" s="235"/>
      <c r="K27" s="33"/>
      <c r="L27" s="26"/>
      <c r="N27" s="236"/>
      <c r="P27" s="235"/>
      <c r="R27" s="33"/>
      <c r="S27" s="26"/>
      <c r="U27" s="236"/>
      <c r="X27" s="235"/>
      <c r="Z27" s="33"/>
      <c r="AA27" s="26"/>
      <c r="AC27" s="236"/>
      <c r="AE27" s="235"/>
      <c r="AG27" s="33"/>
      <c r="AH27" s="26"/>
      <c r="AJ27" s="236"/>
    </row>
    <row r="28" spans="2:37" ht="15" customHeight="1" thickBot="1">
      <c r="C28" s="759" t="s">
        <v>130</v>
      </c>
      <c r="D28" s="759"/>
      <c r="E28" s="759" t="s">
        <v>124</v>
      </c>
      <c r="F28" s="759"/>
      <c r="I28" s="235"/>
      <c r="J28" s="18" t="s">
        <v>115</v>
      </c>
      <c r="K28" s="528">
        <f>N23</f>
        <v>9.9999999999999982</v>
      </c>
      <c r="L28" s="26"/>
      <c r="M28" s="18"/>
      <c r="N28" s="236"/>
      <c r="P28" s="235"/>
      <c r="Q28" s="18" t="s">
        <v>115</v>
      </c>
      <c r="R28" s="528">
        <f>U23</f>
        <v>9.9999999999999982</v>
      </c>
      <c r="S28" s="26"/>
      <c r="T28" s="18"/>
      <c r="U28" s="236"/>
      <c r="X28" s="235"/>
      <c r="Y28" s="18" t="s">
        <v>115</v>
      </c>
      <c r="Z28" s="528">
        <f>AC23</f>
        <v>9.9999999999999982</v>
      </c>
      <c r="AA28" s="26"/>
      <c r="AB28" s="18"/>
      <c r="AC28" s="236"/>
      <c r="AE28" s="235"/>
      <c r="AF28" s="18" t="s">
        <v>115</v>
      </c>
      <c r="AG28" s="528">
        <f>AJ23</f>
        <v>9.9999999999999982</v>
      </c>
      <c r="AH28" s="26"/>
      <c r="AI28" s="18"/>
      <c r="AJ28" s="236"/>
    </row>
    <row r="29" spans="2:37" ht="15.75" thickBot="1">
      <c r="C29" s="759" t="s">
        <v>129</v>
      </c>
      <c r="D29" s="759"/>
      <c r="E29" s="760" t="s">
        <v>125</v>
      </c>
      <c r="F29" s="761"/>
      <c r="I29" s="237"/>
      <c r="K29" s="33"/>
      <c r="L29" s="26"/>
      <c r="N29" s="238"/>
      <c r="P29" s="237"/>
      <c r="R29" s="33"/>
      <c r="S29" s="26"/>
      <c r="U29" s="238"/>
      <c r="X29" s="237"/>
      <c r="Z29" s="33"/>
      <c r="AA29" s="26"/>
      <c r="AC29" s="238"/>
      <c r="AE29" s="237"/>
      <c r="AG29" s="33"/>
      <c r="AH29" s="26"/>
      <c r="AJ29" s="238"/>
    </row>
    <row r="30" spans="2:37" ht="18.600000000000001" customHeight="1" thickBot="1">
      <c r="C30" s="243" t="s">
        <v>132</v>
      </c>
      <c r="D30" s="244"/>
      <c r="E30" s="245"/>
      <c r="F30" s="245"/>
      <c r="I30" s="699" t="s">
        <v>108</v>
      </c>
      <c r="J30" s="700"/>
      <c r="K30" s="247">
        <v>15000</v>
      </c>
      <c r="L30" s="96" t="s">
        <v>239</v>
      </c>
      <c r="N30" s="238"/>
      <c r="P30" s="699" t="s">
        <v>108</v>
      </c>
      <c r="Q30" s="700"/>
      <c r="R30" s="247">
        <v>15000</v>
      </c>
      <c r="S30" s="96" t="s">
        <v>239</v>
      </c>
      <c r="U30" s="238"/>
      <c r="X30" s="699" t="s">
        <v>108</v>
      </c>
      <c r="Y30" s="700"/>
      <c r="Z30" s="247">
        <v>15000</v>
      </c>
      <c r="AA30" s="96" t="s">
        <v>239</v>
      </c>
      <c r="AC30" s="238"/>
      <c r="AE30" s="699" t="s">
        <v>108</v>
      </c>
      <c r="AF30" s="700"/>
      <c r="AG30" s="247">
        <v>15000</v>
      </c>
      <c r="AH30" s="96" t="s">
        <v>239</v>
      </c>
      <c r="AJ30" s="238"/>
    </row>
    <row r="31" spans="2:37" ht="15.75" thickBot="1">
      <c r="C31" s="763"/>
      <c r="D31" s="763"/>
      <c r="E31" s="763"/>
      <c r="F31" s="763"/>
      <c r="I31" s="237"/>
      <c r="K31" s="33"/>
      <c r="L31" s="26"/>
      <c r="N31" s="238"/>
      <c r="P31" s="237"/>
      <c r="R31" s="33"/>
      <c r="S31" s="26"/>
      <c r="U31" s="238"/>
      <c r="X31" s="237"/>
      <c r="Z31" s="33"/>
      <c r="AA31" s="26"/>
      <c r="AC31" s="238"/>
      <c r="AE31" s="237"/>
      <c r="AG31" s="33"/>
      <c r="AH31" s="26"/>
      <c r="AJ31" s="238"/>
    </row>
    <row r="32" spans="2:37" ht="16.5" thickBot="1">
      <c r="C32" s="4"/>
      <c r="D32" s="232"/>
      <c r="E32" s="231"/>
      <c r="F32" s="231"/>
      <c r="I32" s="699" t="s">
        <v>117</v>
      </c>
      <c r="J32" s="700"/>
      <c r="K32" s="529">
        <f>K28/K26</f>
        <v>1</v>
      </c>
      <c r="L32" s="26"/>
      <c r="N32" s="238"/>
      <c r="P32" s="699" t="s">
        <v>117</v>
      </c>
      <c r="Q32" s="700"/>
      <c r="R32" s="529">
        <f>R28/R26</f>
        <v>1</v>
      </c>
      <c r="S32" s="26"/>
      <c r="U32" s="238"/>
      <c r="X32" s="699" t="s">
        <v>117</v>
      </c>
      <c r="Y32" s="700"/>
      <c r="Z32" s="529">
        <f>Z28/Z26</f>
        <v>1</v>
      </c>
      <c r="AA32" s="26"/>
      <c r="AC32" s="238"/>
      <c r="AE32" s="699" t="s">
        <v>117</v>
      </c>
      <c r="AF32" s="700"/>
      <c r="AG32" s="529">
        <f>AG28/AG26</f>
        <v>1</v>
      </c>
      <c r="AH32" s="26"/>
      <c r="AJ32" s="238"/>
    </row>
    <row r="33" spans="9:36" ht="15.75" thickBot="1">
      <c r="I33" s="237"/>
      <c r="K33" s="85"/>
      <c r="L33" s="85"/>
      <c r="N33" s="238"/>
      <c r="P33" s="237"/>
      <c r="R33" s="26"/>
      <c r="S33" s="26"/>
      <c r="U33" s="238"/>
      <c r="X33" s="237"/>
      <c r="Z33" s="26"/>
      <c r="AA33" s="26"/>
      <c r="AC33" s="238"/>
      <c r="AE33" s="237"/>
      <c r="AG33" s="26"/>
      <c r="AH33" s="26"/>
      <c r="AJ33" s="238"/>
    </row>
    <row r="34" spans="9:36" ht="15.75" thickBot="1">
      <c r="I34" s="699" t="s">
        <v>111</v>
      </c>
      <c r="J34" s="700"/>
      <c r="K34" s="772">
        <f>IF(K32&lt;85%,0,IF(K32&lt;120%,(K30*K32),(K30*120%)))</f>
        <v>15000</v>
      </c>
      <c r="L34" s="773">
        <f t="shared" ref="L34" si="36">IF(L32&lt;80%,0,IF(L32&lt;100%,(L30*L32),IF(L32=100%,(L30),IF(L32&lt;=105%,(L30*L32),IF(L32&lt;=150%,(L30*L32),(L30*150%))))))</f>
        <v>0</v>
      </c>
      <c r="N34" s="238"/>
      <c r="P34" s="699" t="s">
        <v>111</v>
      </c>
      <c r="Q34" s="700"/>
      <c r="R34" s="772">
        <f>IF(R32&lt;85%,0,IF(R32&lt;120%,(R30*R32),(R30*120%)))</f>
        <v>15000</v>
      </c>
      <c r="S34" s="773">
        <f t="shared" ref="S34" si="37">IF(S32&lt;80%,0,IF(S32&lt;100%,(S30*S32),IF(S32=100%,(S30),IF(S32&lt;=105%,(S30*S32),IF(S32&lt;=150%,(S30*S32),(S30*150%))))))</f>
        <v>0</v>
      </c>
      <c r="U34" s="238"/>
      <c r="X34" s="699" t="s">
        <v>111</v>
      </c>
      <c r="Y34" s="700"/>
      <c r="Z34" s="772">
        <f>IF(Z32&lt;85%,0,IF(Z32&lt;120%,(Z30*Z32),(Z30*120%)))</f>
        <v>15000</v>
      </c>
      <c r="AA34" s="773">
        <f t="shared" ref="AA34" si="38">IF(AA32&lt;80%,0,IF(AA32&lt;100%,(AA30*AA32),IF(AA32=100%,(AA30),IF(AA32&lt;=105%,(AA30*AA32),IF(AA32&lt;=150%,(AA30*AA32),(AA30*150%))))))</f>
        <v>0</v>
      </c>
      <c r="AC34" s="238"/>
      <c r="AE34" s="699" t="s">
        <v>111</v>
      </c>
      <c r="AF34" s="700"/>
      <c r="AG34" s="787">
        <f>IF(AG32&lt;85%,0,IF(AG32&lt;120%,(AG30*AG32),(AG30*120%)))</f>
        <v>15000</v>
      </c>
      <c r="AH34" s="788">
        <f t="shared" ref="AH34" si="39">IF(AH32&lt;80%,0,IF(AH32&lt;100%,(AH30*AH32),IF(AH32=100%,(AH30),IF(AH32&lt;=105%,(AH30*AH32),IF(AH32&lt;=150%,(AH30*AH32),(AH30*150%))))))</f>
        <v>0</v>
      </c>
      <c r="AJ34" s="238"/>
    </row>
    <row r="35" spans="9:36" ht="15.75" thickBot="1">
      <c r="I35" s="239"/>
      <c r="J35" s="240"/>
      <c r="K35" s="240"/>
      <c r="L35" s="240"/>
      <c r="M35" s="240"/>
      <c r="N35" s="241"/>
      <c r="P35" s="239"/>
      <c r="Q35" s="240"/>
      <c r="R35" s="240"/>
      <c r="S35" s="240"/>
      <c r="T35" s="240"/>
      <c r="U35" s="241"/>
      <c r="X35" s="239"/>
      <c r="Y35" s="240"/>
      <c r="Z35" s="240"/>
      <c r="AA35" s="240"/>
      <c r="AB35" s="240"/>
      <c r="AC35" s="241"/>
      <c r="AE35" s="239"/>
      <c r="AF35" s="240"/>
      <c r="AG35" s="596"/>
      <c r="AH35" s="240"/>
      <c r="AI35" s="240"/>
      <c r="AJ35" s="241"/>
    </row>
  </sheetData>
  <mergeCells count="38">
    <mergeCell ref="C29:D29"/>
    <mergeCell ref="E29:F29"/>
    <mergeCell ref="C31:D31"/>
    <mergeCell ref="E31:F31"/>
    <mergeCell ref="C26:D26"/>
    <mergeCell ref="E26:F26"/>
    <mergeCell ref="C27:D27"/>
    <mergeCell ref="E27:F27"/>
    <mergeCell ref="C28:D28"/>
    <mergeCell ref="E28:F28"/>
    <mergeCell ref="AE25:AJ25"/>
    <mergeCell ref="AE30:AF30"/>
    <mergeCell ref="AE32:AF32"/>
    <mergeCell ref="AE34:AF34"/>
    <mergeCell ref="AG34:AH34"/>
    <mergeCell ref="X25:AC25"/>
    <mergeCell ref="X30:Y30"/>
    <mergeCell ref="X32:Y32"/>
    <mergeCell ref="X34:Y34"/>
    <mergeCell ref="Z34:AA34"/>
    <mergeCell ref="P25:U25"/>
    <mergeCell ref="P30:Q30"/>
    <mergeCell ref="P32:Q32"/>
    <mergeCell ref="P34:Q34"/>
    <mergeCell ref="R34:S34"/>
    <mergeCell ref="I25:N25"/>
    <mergeCell ref="I30:J30"/>
    <mergeCell ref="I32:J32"/>
    <mergeCell ref="I34:J34"/>
    <mergeCell ref="K34:L34"/>
    <mergeCell ref="C10:F10"/>
    <mergeCell ref="P10:U10"/>
    <mergeCell ref="V7:V23"/>
    <mergeCell ref="AD7:AD23"/>
    <mergeCell ref="AK7:AK23"/>
    <mergeCell ref="AE9:AJ10"/>
    <mergeCell ref="X10:AC10"/>
    <mergeCell ref="I10:N10"/>
  </mergeCells>
  <conditionalFormatting sqref="H13">
    <cfRule type="colorScale" priority="461">
      <colorScale>
        <cfvo type="num" val="0"/>
        <cfvo type="num" val="0.5"/>
        <cfvo type="num" val="1"/>
        <color rgb="FFF8696B"/>
        <color rgb="FFFFEB84"/>
        <color rgb="FF63BE7B"/>
      </colorScale>
    </cfRule>
  </conditionalFormatting>
  <conditionalFormatting sqref="H14">
    <cfRule type="colorScale" priority="460">
      <colorScale>
        <cfvo type="num" val="0"/>
        <cfvo type="num" val="0.5"/>
        <cfvo type="num" val="1"/>
        <color rgb="FFF8696B"/>
        <color rgb="FFFFEB84"/>
        <color rgb="FF63BE7B"/>
      </colorScale>
    </cfRule>
  </conditionalFormatting>
  <conditionalFormatting sqref="H18:H21 H16">
    <cfRule type="colorScale" priority="462">
      <colorScale>
        <cfvo type="num" val="0"/>
        <cfvo type="num" val="0.5"/>
        <cfvo type="num" val="1"/>
        <color rgb="FFF8696B"/>
        <color rgb="FFFFEB84"/>
        <color rgb="FF63BE7B"/>
      </colorScale>
    </cfRule>
  </conditionalFormatting>
  <conditionalFormatting sqref="H22:H23 H15 AE23:AG23 W13:W23 AL13:HI23">
    <cfRule type="colorScale" priority="463">
      <colorScale>
        <cfvo type="num" val="0"/>
        <cfvo type="num" val="0.5"/>
        <cfvo type="num" val="1"/>
        <color rgb="FFF8696B"/>
        <color rgb="FFFFEB84"/>
        <color rgb="FF63BE7B"/>
      </colorScale>
    </cfRule>
  </conditionalFormatting>
  <conditionalFormatting sqref="L13:L22">
    <cfRule type="cellIs" dxfId="19" priority="25" operator="lessThan">
      <formula>0</formula>
    </cfRule>
  </conditionalFormatting>
  <conditionalFormatting sqref="M13">
    <cfRule type="colorScale" priority="352">
      <colorScale>
        <cfvo type="num" val="0"/>
        <cfvo type="num" val="0.5"/>
        <cfvo type="num" val="1"/>
        <color rgb="FFF8696B"/>
        <color rgb="FFFFEB84"/>
        <color rgb="FF63BE7B"/>
      </colorScale>
    </cfRule>
  </conditionalFormatting>
  <conditionalFormatting sqref="M14">
    <cfRule type="colorScale" priority="26">
      <colorScale>
        <cfvo type="num" val="0"/>
        <cfvo type="num" val="0.5"/>
        <cfvo type="num" val="1"/>
        <color rgb="FFF8696B"/>
        <color rgb="FFFFEB84"/>
        <color rgb="FF63BE7B"/>
      </colorScale>
    </cfRule>
  </conditionalFormatting>
  <conditionalFormatting sqref="M15">
    <cfRule type="colorScale" priority="358">
      <colorScale>
        <cfvo type="num" val="0"/>
        <cfvo type="num" val="0.5"/>
        <cfvo type="num" val="1"/>
        <color rgb="FFF8696B"/>
        <color rgb="FFFFEB84"/>
        <color rgb="FF63BE7B"/>
      </colorScale>
    </cfRule>
  </conditionalFormatting>
  <conditionalFormatting sqref="M16">
    <cfRule type="colorScale" priority="354">
      <colorScale>
        <cfvo type="num" val="0"/>
        <cfvo type="num" val="0.5"/>
        <cfvo type="num" val="1"/>
        <color rgb="FFF8696B"/>
        <color rgb="FFFFEB84"/>
        <color rgb="FF63BE7B"/>
      </colorScale>
    </cfRule>
  </conditionalFormatting>
  <conditionalFormatting sqref="M17">
    <cfRule type="colorScale" priority="89">
      <colorScale>
        <cfvo type="num" val="0"/>
        <cfvo type="num" val="0.5"/>
        <cfvo type="num" val="1"/>
        <color rgb="FFF8696B"/>
        <color rgb="FFFFEB84"/>
        <color rgb="FF63BE7B"/>
      </colorScale>
    </cfRule>
  </conditionalFormatting>
  <conditionalFormatting sqref="M18">
    <cfRule type="colorScale" priority="41">
      <colorScale>
        <cfvo type="num" val="0"/>
        <cfvo type="num" val="0.5"/>
        <cfvo type="num" val="1"/>
        <color rgb="FFF8696B"/>
        <color rgb="FFFFEB84"/>
        <color rgb="FF63BE7B"/>
      </colorScale>
    </cfRule>
  </conditionalFormatting>
  <conditionalFormatting sqref="M19">
    <cfRule type="colorScale" priority="348">
      <colorScale>
        <cfvo type="num" val="0"/>
        <cfvo type="num" val="0.5"/>
        <cfvo type="num" val="1"/>
        <color rgb="FFF8696B"/>
        <color rgb="FFFFEB84"/>
        <color rgb="FF63BE7B"/>
      </colorScale>
    </cfRule>
    <cfRule type="colorScale" priority="351">
      <colorScale>
        <cfvo type="num" val="0"/>
        <cfvo type="num" val="0.5"/>
        <cfvo type="num" val="1"/>
        <color rgb="FFF8696B"/>
        <color rgb="FFFFEB84"/>
        <color rgb="FF63BE7B"/>
      </colorScale>
    </cfRule>
  </conditionalFormatting>
  <conditionalFormatting sqref="M20">
    <cfRule type="colorScale" priority="364">
      <colorScale>
        <cfvo type="num" val="0"/>
        <cfvo type="num" val="0.5"/>
        <cfvo type="num" val="1"/>
        <color rgb="FFF8696B"/>
        <color rgb="FFFFEB84"/>
        <color rgb="FF63BE7B"/>
      </colorScale>
    </cfRule>
    <cfRule type="colorScale" priority="367">
      <colorScale>
        <cfvo type="num" val="0"/>
        <cfvo type="num" val="0.5"/>
        <cfvo type="num" val="1"/>
        <color rgb="FFF8696B"/>
        <color rgb="FFFFEB84"/>
        <color rgb="FF63BE7B"/>
      </colorScale>
    </cfRule>
  </conditionalFormatting>
  <conditionalFormatting sqref="M21">
    <cfRule type="colorScale" priority="360">
      <colorScale>
        <cfvo type="num" val="0"/>
        <cfvo type="num" val="0.5"/>
        <cfvo type="num" val="1"/>
        <color rgb="FFF8696B"/>
        <color rgb="FFFFEB84"/>
        <color rgb="FF63BE7B"/>
      </colorScale>
    </cfRule>
    <cfRule type="colorScale" priority="363">
      <colorScale>
        <cfvo type="num" val="0"/>
        <cfvo type="num" val="0.5"/>
        <cfvo type="num" val="1"/>
        <color rgb="FFF8696B"/>
        <color rgb="FFFFEB84"/>
        <color rgb="FF63BE7B"/>
      </colorScale>
    </cfRule>
  </conditionalFormatting>
  <conditionalFormatting sqref="M22">
    <cfRule type="colorScale" priority="369">
      <colorScale>
        <cfvo type="num" val="0"/>
        <cfvo type="num" val="0.5"/>
        <cfvo type="num" val="1"/>
        <color rgb="FFF8696B"/>
        <color rgb="FFFFEB84"/>
        <color rgb="FF63BE7B"/>
      </colorScale>
    </cfRule>
  </conditionalFormatting>
  <conditionalFormatting sqref="O13">
    <cfRule type="colorScale" priority="345">
      <colorScale>
        <cfvo type="num" val="0"/>
        <cfvo type="num" val="0.5"/>
        <cfvo type="num" val="1"/>
        <color rgb="FFF8696B"/>
        <color rgb="FFFFEB84"/>
        <color rgb="FF63BE7B"/>
      </colorScale>
    </cfRule>
  </conditionalFormatting>
  <conditionalFormatting sqref="O14">
    <cfRule type="colorScale" priority="344">
      <colorScale>
        <cfvo type="num" val="0"/>
        <cfvo type="num" val="0.5"/>
        <cfvo type="num" val="1"/>
        <color rgb="FFF8696B"/>
        <color rgb="FFFFEB84"/>
        <color rgb="FF63BE7B"/>
      </colorScale>
    </cfRule>
  </conditionalFormatting>
  <conditionalFormatting sqref="O16:O21">
    <cfRule type="colorScale" priority="346">
      <colorScale>
        <cfvo type="num" val="0"/>
        <cfvo type="num" val="0.5"/>
        <cfvo type="num" val="1"/>
        <color rgb="FFF8696B"/>
        <color rgb="FFFFEB84"/>
        <color rgb="FF63BE7B"/>
      </colorScale>
    </cfRule>
  </conditionalFormatting>
  <conditionalFormatting sqref="O22:O23 O15">
    <cfRule type="colorScale" priority="347">
      <colorScale>
        <cfvo type="num" val="0"/>
        <cfvo type="num" val="0.5"/>
        <cfvo type="num" val="1"/>
        <color rgb="FFF8696B"/>
        <color rgb="FFFFEB84"/>
        <color rgb="FF63BE7B"/>
      </colorScale>
    </cfRule>
  </conditionalFormatting>
  <conditionalFormatting sqref="S13:S22">
    <cfRule type="cellIs" dxfId="18" priority="15" operator="lessThan">
      <formula>0</formula>
    </cfRule>
  </conditionalFormatting>
  <conditionalFormatting sqref="T13">
    <cfRule type="colorScale" priority="236">
      <colorScale>
        <cfvo type="num" val="0"/>
        <cfvo type="num" val="0.5"/>
        <cfvo type="num" val="1"/>
        <color rgb="FFF8696B"/>
        <color rgb="FFFFEB84"/>
        <color rgb="FF63BE7B"/>
      </colorScale>
    </cfRule>
  </conditionalFormatting>
  <conditionalFormatting sqref="T14">
    <cfRule type="colorScale" priority="16">
      <colorScale>
        <cfvo type="num" val="0"/>
        <cfvo type="num" val="0.5"/>
        <cfvo type="num" val="1"/>
        <color rgb="FFF8696B"/>
        <color rgb="FFFFEB84"/>
        <color rgb="FF63BE7B"/>
      </colorScale>
    </cfRule>
  </conditionalFormatting>
  <conditionalFormatting sqref="T15">
    <cfRule type="colorScale" priority="242">
      <colorScale>
        <cfvo type="num" val="0"/>
        <cfvo type="num" val="0.5"/>
        <cfvo type="num" val="1"/>
        <color rgb="FFF8696B"/>
        <color rgb="FFFFEB84"/>
        <color rgb="FF63BE7B"/>
      </colorScale>
    </cfRule>
  </conditionalFormatting>
  <conditionalFormatting sqref="T16">
    <cfRule type="colorScale" priority="238">
      <colorScale>
        <cfvo type="num" val="0"/>
        <cfvo type="num" val="0.5"/>
        <cfvo type="num" val="1"/>
        <color rgb="FFF8696B"/>
        <color rgb="FFFFEB84"/>
        <color rgb="FF63BE7B"/>
      </colorScale>
    </cfRule>
  </conditionalFormatting>
  <conditionalFormatting sqref="T17">
    <cfRule type="colorScale" priority="79">
      <colorScale>
        <cfvo type="num" val="0"/>
        <cfvo type="num" val="0.5"/>
        <cfvo type="num" val="1"/>
        <color rgb="FFF8696B"/>
        <color rgb="FFFFEB84"/>
        <color rgb="FF63BE7B"/>
      </colorScale>
    </cfRule>
  </conditionalFormatting>
  <conditionalFormatting sqref="T18">
    <cfRule type="colorScale" priority="39">
      <colorScale>
        <cfvo type="num" val="0"/>
        <cfvo type="num" val="0.5"/>
        <cfvo type="num" val="1"/>
        <color rgb="FFF8696B"/>
        <color rgb="FFFFEB84"/>
        <color rgb="FF63BE7B"/>
      </colorScale>
    </cfRule>
  </conditionalFormatting>
  <conditionalFormatting sqref="T19">
    <cfRule type="colorScale" priority="232">
      <colorScale>
        <cfvo type="num" val="0"/>
        <cfvo type="num" val="0.5"/>
        <cfvo type="num" val="1"/>
        <color rgb="FFF8696B"/>
        <color rgb="FFFFEB84"/>
        <color rgb="FF63BE7B"/>
      </colorScale>
    </cfRule>
    <cfRule type="colorScale" priority="235">
      <colorScale>
        <cfvo type="num" val="0"/>
        <cfvo type="num" val="0.5"/>
        <cfvo type="num" val="1"/>
        <color rgb="FFF8696B"/>
        <color rgb="FFFFEB84"/>
        <color rgb="FF63BE7B"/>
      </colorScale>
    </cfRule>
  </conditionalFormatting>
  <conditionalFormatting sqref="T20">
    <cfRule type="colorScale" priority="248">
      <colorScale>
        <cfvo type="num" val="0"/>
        <cfvo type="num" val="0.5"/>
        <cfvo type="num" val="1"/>
        <color rgb="FFF8696B"/>
        <color rgb="FFFFEB84"/>
        <color rgb="FF63BE7B"/>
      </colorScale>
    </cfRule>
    <cfRule type="colorScale" priority="251">
      <colorScale>
        <cfvo type="num" val="0"/>
        <cfvo type="num" val="0.5"/>
        <cfvo type="num" val="1"/>
        <color rgb="FFF8696B"/>
        <color rgb="FFFFEB84"/>
        <color rgb="FF63BE7B"/>
      </colorScale>
    </cfRule>
  </conditionalFormatting>
  <conditionalFormatting sqref="T21">
    <cfRule type="colorScale" priority="244">
      <colorScale>
        <cfvo type="num" val="0"/>
        <cfvo type="num" val="0.5"/>
        <cfvo type="num" val="1"/>
        <color rgb="FFF8696B"/>
        <color rgb="FFFFEB84"/>
        <color rgb="FF63BE7B"/>
      </colorScale>
    </cfRule>
    <cfRule type="colorScale" priority="247">
      <colorScale>
        <cfvo type="num" val="0"/>
        <cfvo type="num" val="0.5"/>
        <cfvo type="num" val="1"/>
        <color rgb="FFF8696B"/>
        <color rgb="FFFFEB84"/>
        <color rgb="FF63BE7B"/>
      </colorScale>
    </cfRule>
  </conditionalFormatting>
  <conditionalFormatting sqref="T22">
    <cfRule type="colorScale" priority="253">
      <colorScale>
        <cfvo type="num" val="0"/>
        <cfvo type="num" val="0.5"/>
        <cfvo type="num" val="1"/>
        <color rgb="FFF8696B"/>
        <color rgb="FFFFEB84"/>
        <color rgb="FF63BE7B"/>
      </colorScale>
    </cfRule>
  </conditionalFormatting>
  <conditionalFormatting sqref="AA13:AA22">
    <cfRule type="cellIs" dxfId="17" priority="5" operator="lessThan">
      <formula>0</formula>
    </cfRule>
  </conditionalFormatting>
  <conditionalFormatting sqref="AB13">
    <cfRule type="colorScale" priority="126">
      <colorScale>
        <cfvo type="num" val="0"/>
        <cfvo type="num" val="0.5"/>
        <cfvo type="num" val="1"/>
        <color rgb="FFF8696B"/>
        <color rgb="FFFFEB84"/>
        <color rgb="FF63BE7B"/>
      </colorScale>
    </cfRule>
  </conditionalFormatting>
  <conditionalFormatting sqref="AB14">
    <cfRule type="colorScale" priority="6">
      <colorScale>
        <cfvo type="num" val="0"/>
        <cfvo type="num" val="0.5"/>
        <cfvo type="num" val="1"/>
        <color rgb="FFF8696B"/>
        <color rgb="FFFFEB84"/>
        <color rgb="FF63BE7B"/>
      </colorScale>
    </cfRule>
  </conditionalFormatting>
  <conditionalFormatting sqref="AB15">
    <cfRule type="colorScale" priority="132">
      <colorScale>
        <cfvo type="num" val="0"/>
        <cfvo type="num" val="0.5"/>
        <cfvo type="num" val="1"/>
        <color rgb="FFF8696B"/>
        <color rgb="FFFFEB84"/>
        <color rgb="FF63BE7B"/>
      </colorScale>
    </cfRule>
  </conditionalFormatting>
  <conditionalFormatting sqref="AB16">
    <cfRule type="colorScale" priority="128">
      <colorScale>
        <cfvo type="num" val="0"/>
        <cfvo type="num" val="0.5"/>
        <cfvo type="num" val="1"/>
        <color rgb="FFF8696B"/>
        <color rgb="FFFFEB84"/>
        <color rgb="FF63BE7B"/>
      </colorScale>
    </cfRule>
  </conditionalFormatting>
  <conditionalFormatting sqref="AB17">
    <cfRule type="colorScale" priority="69">
      <colorScale>
        <cfvo type="num" val="0"/>
        <cfvo type="num" val="0.5"/>
        <cfvo type="num" val="1"/>
        <color rgb="FFF8696B"/>
        <color rgb="FFFFEB84"/>
        <color rgb="FF63BE7B"/>
      </colorScale>
    </cfRule>
  </conditionalFormatting>
  <conditionalFormatting sqref="AB18">
    <cfRule type="colorScale" priority="37">
      <colorScale>
        <cfvo type="num" val="0"/>
        <cfvo type="num" val="0.5"/>
        <cfvo type="num" val="1"/>
        <color rgb="FFF8696B"/>
        <color rgb="FFFFEB84"/>
        <color rgb="FF63BE7B"/>
      </colorScale>
    </cfRule>
  </conditionalFormatting>
  <conditionalFormatting sqref="AB19">
    <cfRule type="colorScale" priority="122">
      <colorScale>
        <cfvo type="num" val="0"/>
        <cfvo type="num" val="0.5"/>
        <cfvo type="num" val="1"/>
        <color rgb="FFF8696B"/>
        <color rgb="FFFFEB84"/>
        <color rgb="FF63BE7B"/>
      </colorScale>
    </cfRule>
    <cfRule type="colorScale" priority="125">
      <colorScale>
        <cfvo type="num" val="0"/>
        <cfvo type="num" val="0.5"/>
        <cfvo type="num" val="1"/>
        <color rgb="FFF8696B"/>
        <color rgb="FFFFEB84"/>
        <color rgb="FF63BE7B"/>
      </colorScale>
    </cfRule>
  </conditionalFormatting>
  <conditionalFormatting sqref="AB20">
    <cfRule type="colorScale" priority="138">
      <colorScale>
        <cfvo type="num" val="0"/>
        <cfvo type="num" val="0.5"/>
        <cfvo type="num" val="1"/>
        <color rgb="FFF8696B"/>
        <color rgb="FFFFEB84"/>
        <color rgb="FF63BE7B"/>
      </colorScale>
    </cfRule>
    <cfRule type="colorScale" priority="141">
      <colorScale>
        <cfvo type="num" val="0"/>
        <cfvo type="num" val="0.5"/>
        <cfvo type="num" val="1"/>
        <color rgb="FFF8696B"/>
        <color rgb="FFFFEB84"/>
        <color rgb="FF63BE7B"/>
      </colorScale>
    </cfRule>
  </conditionalFormatting>
  <conditionalFormatting sqref="AB21">
    <cfRule type="colorScale" priority="134">
      <colorScale>
        <cfvo type="num" val="0"/>
        <cfvo type="num" val="0.5"/>
        <cfvo type="num" val="1"/>
        <color rgb="FFF8696B"/>
        <color rgb="FFFFEB84"/>
        <color rgb="FF63BE7B"/>
      </colorScale>
    </cfRule>
    <cfRule type="colorScale" priority="137">
      <colorScale>
        <cfvo type="num" val="0"/>
        <cfvo type="num" val="0.5"/>
        <cfvo type="num" val="1"/>
        <color rgb="FFF8696B"/>
        <color rgb="FFFFEB84"/>
        <color rgb="FF63BE7B"/>
      </colorScale>
    </cfRule>
  </conditionalFormatting>
  <conditionalFormatting sqref="AB22">
    <cfRule type="colorScale" priority="143">
      <colorScale>
        <cfvo type="num" val="0"/>
        <cfvo type="num" val="0.5"/>
        <cfvo type="num" val="1"/>
        <color rgb="FFF8696B"/>
        <color rgb="FFFFEB84"/>
        <color rgb="FF63BE7B"/>
      </colorScale>
    </cfRule>
  </conditionalFormatting>
  <conditionalFormatting sqref="AH13:AH22">
    <cfRule type="cellIs" dxfId="16" priority="1" operator="lessThan">
      <formula>0</formula>
    </cfRule>
  </conditionalFormatting>
  <conditionalFormatting sqref="AI13">
    <cfRule type="colorScale" priority="120">
      <colorScale>
        <cfvo type="num" val="0"/>
        <cfvo type="num" val="0.5"/>
        <cfvo type="num" val="1"/>
        <color rgb="FFF8696B"/>
        <color rgb="FFFFEB84"/>
        <color rgb="FF63BE7B"/>
      </colorScale>
    </cfRule>
  </conditionalFormatting>
  <conditionalFormatting sqref="AI14">
    <cfRule type="colorScale" priority="2">
      <colorScale>
        <cfvo type="num" val="0"/>
        <cfvo type="num" val="0.5"/>
        <cfvo type="num" val="1"/>
        <color rgb="FFF8696B"/>
        <color rgb="FFFFEB84"/>
        <color rgb="FF63BE7B"/>
      </colorScale>
    </cfRule>
  </conditionalFormatting>
  <conditionalFormatting sqref="AI15">
    <cfRule type="colorScale" priority="116">
      <colorScale>
        <cfvo type="num" val="0"/>
        <cfvo type="num" val="0.5"/>
        <cfvo type="num" val="1"/>
        <color rgb="FFF8696B"/>
        <color rgb="FFFFEB84"/>
        <color rgb="FF63BE7B"/>
      </colorScale>
    </cfRule>
  </conditionalFormatting>
  <conditionalFormatting sqref="AI16">
    <cfRule type="colorScale" priority="114">
      <colorScale>
        <cfvo type="num" val="0"/>
        <cfvo type="num" val="0.5"/>
        <cfvo type="num" val="1"/>
        <color rgb="FFF8696B"/>
        <color rgb="FFFFEB84"/>
        <color rgb="FF63BE7B"/>
      </colorScale>
    </cfRule>
  </conditionalFormatting>
  <conditionalFormatting sqref="AI17">
    <cfRule type="colorScale" priority="67">
      <colorScale>
        <cfvo type="num" val="0"/>
        <cfvo type="num" val="0.5"/>
        <cfvo type="num" val="1"/>
        <color rgb="FFF8696B"/>
        <color rgb="FFFFEB84"/>
        <color rgb="FF63BE7B"/>
      </colorScale>
    </cfRule>
  </conditionalFormatting>
  <conditionalFormatting sqref="AI18">
    <cfRule type="colorScale" priority="35">
      <colorScale>
        <cfvo type="num" val="0"/>
        <cfvo type="num" val="0.5"/>
        <cfvo type="num" val="1"/>
        <color rgb="FFF8696B"/>
        <color rgb="FFFFEB84"/>
        <color rgb="FF63BE7B"/>
      </colorScale>
    </cfRule>
  </conditionalFormatting>
  <conditionalFormatting sqref="AI19">
    <cfRule type="colorScale" priority="110">
      <colorScale>
        <cfvo type="num" val="0"/>
        <cfvo type="num" val="0.5"/>
        <cfvo type="num" val="1"/>
        <color rgb="FFF8696B"/>
        <color rgb="FFFFEB84"/>
        <color rgb="FF63BE7B"/>
      </colorScale>
    </cfRule>
    <cfRule type="colorScale" priority="113">
      <colorScale>
        <cfvo type="num" val="0"/>
        <cfvo type="num" val="0.5"/>
        <cfvo type="num" val="1"/>
        <color rgb="FFF8696B"/>
        <color rgb="FFFFEB84"/>
        <color rgb="FF63BE7B"/>
      </colorScale>
    </cfRule>
  </conditionalFormatting>
  <conditionalFormatting sqref="AI20">
    <cfRule type="colorScale" priority="106">
      <colorScale>
        <cfvo type="num" val="0"/>
        <cfvo type="num" val="0.5"/>
        <cfvo type="num" val="1"/>
        <color rgb="FFF8696B"/>
        <color rgb="FFFFEB84"/>
        <color rgb="FF63BE7B"/>
      </colorScale>
    </cfRule>
    <cfRule type="colorScale" priority="109">
      <colorScale>
        <cfvo type="num" val="0"/>
        <cfvo type="num" val="0.5"/>
        <cfvo type="num" val="1"/>
        <color rgb="FFF8696B"/>
        <color rgb="FFFFEB84"/>
        <color rgb="FF63BE7B"/>
      </colorScale>
    </cfRule>
  </conditionalFormatting>
  <conditionalFormatting sqref="AI21">
    <cfRule type="colorScale" priority="102">
      <colorScale>
        <cfvo type="num" val="0"/>
        <cfvo type="num" val="0.5"/>
        <cfvo type="num" val="1"/>
        <color rgb="FFF8696B"/>
        <color rgb="FFFFEB84"/>
        <color rgb="FF63BE7B"/>
      </colorScale>
    </cfRule>
    <cfRule type="colorScale" priority="105">
      <colorScale>
        <cfvo type="num" val="0"/>
        <cfvo type="num" val="0.5"/>
        <cfvo type="num" val="1"/>
        <color rgb="FFF8696B"/>
        <color rgb="FFFFEB84"/>
        <color rgb="FF63BE7B"/>
      </colorScale>
    </cfRule>
  </conditionalFormatting>
  <conditionalFormatting sqref="AI22">
    <cfRule type="colorScale" priority="101">
      <colorScale>
        <cfvo type="num" val="0"/>
        <cfvo type="num" val="0.5"/>
        <cfvo type="num" val="1"/>
        <color rgb="FFF8696B"/>
        <color rgb="FFFFEB84"/>
        <color rgb="FF63BE7B"/>
      </colorScale>
    </cfRule>
  </conditionalFormatting>
  <printOptions horizontalCentered="1"/>
  <pageMargins left="3.9370078740157488E-3" right="3.9370078740157488E-3" top="3.9370078740157488E-3" bottom="3.9370078740157488E-3" header="0.31496062992125984" footer="0.31496062992125984"/>
  <pageSetup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FF0000"/>
    <pageSetUpPr fitToPage="1"/>
  </sheetPr>
  <dimension ref="B1:AJ34"/>
  <sheetViews>
    <sheetView showGridLines="0" topLeftCell="B7" zoomScaleNormal="100" zoomScaleSheetLayoutView="100" zoomScalePageLayoutView="125" workbookViewId="0">
      <pane xSplit="6" ySplit="6" topLeftCell="O20" activePane="bottomRight" state="frozen"/>
      <selection activeCell="B7" sqref="B7"/>
      <selection pane="topRight" activeCell="H7" sqref="H7"/>
      <selection pane="bottomLeft" activeCell="B13" sqref="B13"/>
      <selection pane="bottomRight" activeCell="Z39" sqref="Z39"/>
    </sheetView>
  </sheetViews>
  <sheetFormatPr baseColWidth="10" defaultColWidth="10.85546875" defaultRowHeight="15"/>
  <cols>
    <col min="1" max="1" width="2" style="4" customWidth="1"/>
    <col min="2" max="2" width="2" style="5" customWidth="1"/>
    <col min="3" max="3" width="4.42578125" style="76" hidden="1" customWidth="1"/>
    <col min="4" max="4" width="23.7109375" style="96" customWidth="1"/>
    <col min="5" max="5" width="8.85546875" style="5" customWidth="1"/>
    <col min="6" max="6" width="26.7109375" style="4" customWidth="1"/>
    <col min="7" max="7" width="10.85546875" style="26"/>
    <col min="8" max="8" width="3.7109375" style="4" customWidth="1"/>
    <col min="9" max="9" width="7" style="4" customWidth="1"/>
    <col min="10" max="10" width="8.28515625" style="4" customWidth="1"/>
    <col min="11" max="11" width="7.28515625" style="4" customWidth="1"/>
    <col min="12" max="13" width="8.7109375" style="4" customWidth="1"/>
    <col min="14" max="14" width="10.85546875" style="4" customWidth="1"/>
    <col min="15" max="15" width="4" style="4" customWidth="1"/>
    <col min="16" max="21" width="10.85546875" style="4" customWidth="1"/>
    <col min="22" max="22" width="1.28515625" style="4" customWidth="1"/>
    <col min="23" max="28" width="10.85546875" style="4" customWidth="1"/>
    <col min="29" max="29" width="4.5703125" style="4" customWidth="1"/>
    <col min="30" max="35" width="10.85546875" style="4" customWidth="1"/>
    <col min="36" max="36" width="4.7109375" style="4" customWidth="1"/>
    <col min="37" max="16384" width="10.85546875" style="4"/>
  </cols>
  <sheetData>
    <row r="1" spans="2:36" ht="15.75">
      <c r="C1" s="76">
        <v>1</v>
      </c>
      <c r="D1" s="77" t="s">
        <v>53</v>
      </c>
    </row>
    <row r="2" spans="2:36" ht="15.75">
      <c r="D2" s="77" t="s">
        <v>54</v>
      </c>
    </row>
    <row r="3" spans="2:36" ht="15.75">
      <c r="D3" s="77" t="s">
        <v>55</v>
      </c>
    </row>
    <row r="4" spans="2:36" ht="15.75">
      <c r="D4" s="77" t="s">
        <v>56</v>
      </c>
    </row>
    <row r="5" spans="2:36" ht="15.75">
      <c r="D5" s="77" t="s">
        <v>57</v>
      </c>
    </row>
    <row r="6" spans="2:36" ht="21">
      <c r="D6" s="78"/>
    </row>
    <row r="7" spans="2:36" ht="18.75">
      <c r="D7" s="79" t="s">
        <v>86</v>
      </c>
      <c r="O7" s="740"/>
      <c r="AC7" s="740" t="s">
        <v>60</v>
      </c>
      <c r="AJ7" s="740" t="s">
        <v>1</v>
      </c>
    </row>
    <row r="8" spans="2:36" ht="19.5" thickBot="1">
      <c r="D8" s="79"/>
      <c r="O8" s="741"/>
      <c r="AC8" s="741"/>
      <c r="AJ8" s="741"/>
    </row>
    <row r="9" spans="2:36" ht="12" customHeight="1" thickBot="1">
      <c r="D9" s="78"/>
      <c r="O9" s="741"/>
      <c r="AC9" s="771"/>
      <c r="AD9" s="781" t="s">
        <v>238</v>
      </c>
      <c r="AE9" s="782"/>
      <c r="AF9" s="782"/>
      <c r="AG9" s="782"/>
      <c r="AH9" s="782"/>
      <c r="AI9" s="782"/>
      <c r="AJ9" s="741"/>
    </row>
    <row r="10" spans="2:36" s="18" customFormat="1" ht="16.5" thickBot="1">
      <c r="B10" s="26"/>
      <c r="C10" s="76"/>
      <c r="D10" s="764" t="s">
        <v>159</v>
      </c>
      <c r="E10" s="765"/>
      <c r="F10" s="765"/>
      <c r="G10" s="766"/>
      <c r="I10" s="767" t="s">
        <v>73</v>
      </c>
      <c r="J10" s="768"/>
      <c r="K10" s="768"/>
      <c r="L10" s="768"/>
      <c r="M10" s="768"/>
      <c r="N10" s="768"/>
      <c r="O10" s="741"/>
      <c r="P10" s="767" t="s">
        <v>74</v>
      </c>
      <c r="Q10" s="768"/>
      <c r="R10" s="768"/>
      <c r="S10" s="768"/>
      <c r="T10" s="768"/>
      <c r="U10" s="768"/>
      <c r="W10" s="767" t="s">
        <v>62</v>
      </c>
      <c r="X10" s="768"/>
      <c r="Y10" s="768"/>
      <c r="Z10" s="768"/>
      <c r="AA10" s="768"/>
      <c r="AB10" s="768"/>
      <c r="AC10" s="771"/>
      <c r="AD10" s="783"/>
      <c r="AE10" s="784"/>
      <c r="AF10" s="784"/>
      <c r="AG10" s="784"/>
      <c r="AH10" s="784"/>
      <c r="AI10" s="784"/>
      <c r="AJ10" s="741"/>
    </row>
    <row r="11" spans="2:36" s="18" customFormat="1" ht="26.25" thickBot="1">
      <c r="B11" s="26"/>
      <c r="C11" s="76"/>
      <c r="D11" s="81" t="s">
        <v>18</v>
      </c>
      <c r="E11" s="82" t="s">
        <v>19</v>
      </c>
      <c r="F11" s="20" t="s">
        <v>20</v>
      </c>
      <c r="G11" s="83" t="s">
        <v>21</v>
      </c>
      <c r="I11" s="21" t="s">
        <v>63</v>
      </c>
      <c r="J11" s="19" t="s">
        <v>22</v>
      </c>
      <c r="K11" s="20" t="s">
        <v>23</v>
      </c>
      <c r="L11" s="19" t="s">
        <v>26</v>
      </c>
      <c r="M11" s="19" t="s">
        <v>160</v>
      </c>
      <c r="N11" s="24" t="s">
        <v>161</v>
      </c>
      <c r="O11" s="741"/>
      <c r="P11" s="21" t="s">
        <v>63</v>
      </c>
      <c r="Q11" s="19" t="s">
        <v>22</v>
      </c>
      <c r="R11" s="20" t="s">
        <v>23</v>
      </c>
      <c r="S11" s="19" t="s">
        <v>26</v>
      </c>
      <c r="T11" s="19" t="s">
        <v>160</v>
      </c>
      <c r="U11" s="22" t="s">
        <v>161</v>
      </c>
      <c r="W11" s="21" t="s">
        <v>63</v>
      </c>
      <c r="X11" s="19" t="s">
        <v>22</v>
      </c>
      <c r="Y11" s="20" t="s">
        <v>23</v>
      </c>
      <c r="Z11" s="19" t="s">
        <v>26</v>
      </c>
      <c r="AA11" s="19" t="s">
        <v>160</v>
      </c>
      <c r="AB11" s="24" t="s">
        <v>161</v>
      </c>
      <c r="AC11" s="741"/>
      <c r="AD11" s="21" t="s">
        <v>63</v>
      </c>
      <c r="AE11" s="19" t="s">
        <v>22</v>
      </c>
      <c r="AF11" s="20" t="s">
        <v>23</v>
      </c>
      <c r="AG11" s="19" t="s">
        <v>26</v>
      </c>
      <c r="AH11" s="19" t="s">
        <v>160</v>
      </c>
      <c r="AI11" s="24" t="s">
        <v>161</v>
      </c>
      <c r="AJ11" s="741"/>
    </row>
    <row r="12" spans="2:36" s="18" customFormat="1" ht="3" customHeight="1" thickBot="1">
      <c r="B12" s="26"/>
      <c r="C12" s="76"/>
      <c r="D12" s="84"/>
      <c r="E12" s="25"/>
      <c r="F12" s="23"/>
      <c r="G12" s="25"/>
      <c r="I12" s="26"/>
      <c r="J12" s="26"/>
      <c r="K12" s="26"/>
      <c r="L12" s="26"/>
      <c r="M12" s="26"/>
      <c r="N12" s="27"/>
      <c r="O12" s="741"/>
      <c r="P12" s="26"/>
      <c r="Q12" s="26"/>
      <c r="R12" s="26"/>
      <c r="S12" s="26"/>
      <c r="T12" s="26"/>
      <c r="U12" s="27"/>
      <c r="W12" s="100"/>
      <c r="X12" s="26"/>
      <c r="Y12" s="26"/>
      <c r="Z12" s="26"/>
      <c r="AA12" s="26"/>
      <c r="AB12" s="27"/>
      <c r="AC12" s="741"/>
      <c r="AJ12" s="741"/>
    </row>
    <row r="13" spans="2:36" s="67" customFormat="1" ht="27" customHeight="1" thickBot="1">
      <c r="B13" s="33">
        <v>1</v>
      </c>
      <c r="C13" s="101"/>
      <c r="D13" s="90" t="s">
        <v>184</v>
      </c>
      <c r="E13" s="91">
        <v>2</v>
      </c>
      <c r="F13" s="31" t="s">
        <v>251</v>
      </c>
      <c r="G13" s="32" t="s">
        <v>35</v>
      </c>
      <c r="I13" s="562">
        <v>85</v>
      </c>
      <c r="J13" s="563">
        <v>85</v>
      </c>
      <c r="K13" s="509">
        <f>+I13-J13</f>
        <v>0</v>
      </c>
      <c r="L13" s="97">
        <f t="shared" ref="L13:L21" si="0">+K13/J13</f>
        <v>0</v>
      </c>
      <c r="M13" s="510">
        <f t="shared" ref="M13:M21" si="1">IF(L13&lt;-10%,0,IF(L13&lt;=-8%,0.3,IF(L13&lt;=-5%,0.5,IF(L13&lt;0%,0.8,IF(L13=0,1,IF(L13&lt;=5%,1.02,1.04))))))</f>
        <v>1</v>
      </c>
      <c r="N13" s="637">
        <f t="shared" ref="N13:N21" si="2">+E13*M13</f>
        <v>2</v>
      </c>
      <c r="O13" s="741"/>
      <c r="P13" s="562">
        <v>85</v>
      </c>
      <c r="Q13" s="563">
        <v>85</v>
      </c>
      <c r="R13" s="585">
        <f>+P13-Q13</f>
        <v>0</v>
      </c>
      <c r="S13" s="88">
        <f t="shared" ref="S13:S21" si="3">+R13/Q13</f>
        <v>0</v>
      </c>
      <c r="T13" s="586">
        <f t="shared" ref="T13:T21" si="4">IF(S13&lt;-10%,0,IF(S13&lt;=-8%,0.3,IF(S13&lt;=-5%,0.5,IF(S13&lt;0%,0.8,IF(S13=0,1,IF(S13&lt;=5%,1.02,1.04))))))</f>
        <v>1</v>
      </c>
      <c r="U13" s="640">
        <f t="shared" ref="U13:U21" si="5">+E13*T13</f>
        <v>2</v>
      </c>
      <c r="W13" s="562">
        <v>85</v>
      </c>
      <c r="X13" s="563">
        <v>85</v>
      </c>
      <c r="Y13" s="516">
        <f>+W13-X13</f>
        <v>0</v>
      </c>
      <c r="Z13" s="87">
        <f t="shared" ref="Z13:Z21" si="6">+Y13/X13</f>
        <v>0</v>
      </c>
      <c r="AA13" s="517">
        <f t="shared" ref="AA13:AA21" si="7">IF(Z13&lt;-10%,0,IF(Z13&lt;=-8%,0.3,IF(Z13&lt;=-5%,0.5,IF(Z13&lt;0%,0.8,IF(Z13=0,1,IF(Z13&lt;=5%,1.02,1.04))))))</f>
        <v>1</v>
      </c>
      <c r="AB13" s="518">
        <f t="shared" ref="AB13:AB21" si="8">+E13*AA13</f>
        <v>2</v>
      </c>
      <c r="AC13" s="771"/>
      <c r="AD13" s="582">
        <f>SUM(I13+P13+W13)/COUNT(I13,P13,W13)</f>
        <v>85</v>
      </c>
      <c r="AE13" s="583">
        <f>SUM(J13+Q13+X13)/COUNT(J13,Q13,X13)</f>
        <v>85</v>
      </c>
      <c r="AF13" s="585">
        <f>+AD13-AE13</f>
        <v>0</v>
      </c>
      <c r="AG13" s="88">
        <f t="shared" ref="AG13:AG21" si="9">+AF13/AE13</f>
        <v>0</v>
      </c>
      <c r="AH13" s="586">
        <f t="shared" ref="AH13:AH21" si="10">IF(AG13&lt;-10%,0,IF(AG13&lt;=-8%,0.3,IF(AG13&lt;=-5%,0.5,IF(AG13&lt;0%,0.8,IF(AG13=0,1,IF(AG13&lt;=5%,1.02,1.04))))))</f>
        <v>1</v>
      </c>
      <c r="AI13" s="620">
        <f t="shared" ref="AI13:AI21" si="11">+E13*AH13</f>
        <v>2</v>
      </c>
      <c r="AJ13" s="741"/>
    </row>
    <row r="14" spans="2:36" s="67" customFormat="1" ht="40.15" customHeight="1" thickBot="1">
      <c r="B14" s="33">
        <v>2</v>
      </c>
      <c r="C14" s="101"/>
      <c r="D14" s="114" t="s">
        <v>185</v>
      </c>
      <c r="E14" s="30">
        <v>1.2</v>
      </c>
      <c r="F14" s="124" t="s">
        <v>186</v>
      </c>
      <c r="G14" s="115" t="s">
        <v>29</v>
      </c>
      <c r="I14" s="386">
        <v>133</v>
      </c>
      <c r="J14" s="387">
        <v>133</v>
      </c>
      <c r="K14" s="127">
        <f>+J14-I14</f>
        <v>0</v>
      </c>
      <c r="L14" s="98">
        <f t="shared" si="0"/>
        <v>0</v>
      </c>
      <c r="M14" s="413">
        <f t="shared" si="1"/>
        <v>1</v>
      </c>
      <c r="N14" s="414">
        <f t="shared" si="2"/>
        <v>1.2</v>
      </c>
      <c r="O14" s="741"/>
      <c r="P14" s="386">
        <v>133</v>
      </c>
      <c r="Q14" s="387">
        <v>133</v>
      </c>
      <c r="R14" s="126">
        <f>+Q14-P14</f>
        <v>0</v>
      </c>
      <c r="S14" s="125">
        <f t="shared" si="3"/>
        <v>0</v>
      </c>
      <c r="T14" s="641">
        <f t="shared" si="4"/>
        <v>1</v>
      </c>
      <c r="U14" s="642">
        <f t="shared" si="5"/>
        <v>1.2</v>
      </c>
      <c r="W14" s="386">
        <v>133</v>
      </c>
      <c r="X14" s="387">
        <v>133</v>
      </c>
      <c r="Y14" s="126">
        <f>+X14-W14</f>
        <v>0</v>
      </c>
      <c r="Z14" s="125">
        <f t="shared" si="6"/>
        <v>0</v>
      </c>
      <c r="AA14" s="641">
        <f t="shared" si="7"/>
        <v>1</v>
      </c>
      <c r="AB14" s="647">
        <f t="shared" si="8"/>
        <v>1.2</v>
      </c>
      <c r="AC14" s="771"/>
      <c r="AD14" s="648">
        <f t="shared" ref="AD14:AD21" si="12">SUM(I14+P14+W14)/COUNT(I14,P14,W14)</f>
        <v>133</v>
      </c>
      <c r="AE14" s="649">
        <f t="shared" ref="AE14:AE21" si="13">SUM(J14+Q14+X14)/COUNT(J14,Q14,X14)</f>
        <v>133</v>
      </c>
      <c r="AF14" s="126">
        <f>+AE14-AD14</f>
        <v>0</v>
      </c>
      <c r="AG14" s="125">
        <f t="shared" si="9"/>
        <v>0</v>
      </c>
      <c r="AH14" s="641">
        <f t="shared" si="10"/>
        <v>1</v>
      </c>
      <c r="AI14" s="647">
        <f t="shared" si="11"/>
        <v>1.2</v>
      </c>
      <c r="AJ14" s="741"/>
    </row>
    <row r="15" spans="2:36" s="67" customFormat="1" ht="24.6" customHeight="1">
      <c r="B15" s="33">
        <v>3</v>
      </c>
      <c r="C15" s="101"/>
      <c r="D15" s="54" t="s">
        <v>187</v>
      </c>
      <c r="E15" s="55">
        <v>0.9</v>
      </c>
      <c r="F15" s="31" t="s">
        <v>188</v>
      </c>
      <c r="G15" s="32" t="s">
        <v>35</v>
      </c>
      <c r="H15" s="112"/>
      <c r="I15" s="500">
        <v>4.3</v>
      </c>
      <c r="J15" s="501">
        <v>4.3</v>
      </c>
      <c r="K15" s="412">
        <f>+I15-J15</f>
        <v>0</v>
      </c>
      <c r="L15" s="98">
        <f t="shared" si="0"/>
        <v>0</v>
      </c>
      <c r="M15" s="413">
        <f t="shared" si="1"/>
        <v>1</v>
      </c>
      <c r="N15" s="638">
        <f t="shared" si="2"/>
        <v>0.9</v>
      </c>
      <c r="O15" s="741"/>
      <c r="P15" s="500">
        <v>4.3</v>
      </c>
      <c r="Q15" s="501">
        <v>4.3</v>
      </c>
      <c r="R15" s="436">
        <f>+P15-Q15</f>
        <v>0</v>
      </c>
      <c r="S15" s="113">
        <f t="shared" si="3"/>
        <v>0</v>
      </c>
      <c r="T15" s="424">
        <f t="shared" si="4"/>
        <v>1</v>
      </c>
      <c r="U15" s="427">
        <f t="shared" si="5"/>
        <v>0.9</v>
      </c>
      <c r="W15" s="500">
        <v>4.3</v>
      </c>
      <c r="X15" s="501">
        <v>4.3</v>
      </c>
      <c r="Y15" s="436">
        <f t="shared" ref="Y15:Y21" si="14">+W15-X15</f>
        <v>0</v>
      </c>
      <c r="Z15" s="113">
        <f t="shared" si="6"/>
        <v>0</v>
      </c>
      <c r="AA15" s="424">
        <f t="shared" si="7"/>
        <v>1</v>
      </c>
      <c r="AB15" s="590">
        <f t="shared" si="8"/>
        <v>0.9</v>
      </c>
      <c r="AC15" s="771"/>
      <c r="AD15" s="621">
        <f t="shared" si="12"/>
        <v>4.3</v>
      </c>
      <c r="AE15" s="622">
        <f t="shared" si="13"/>
        <v>4.3</v>
      </c>
      <c r="AF15" s="436">
        <f t="shared" ref="AF15:AF21" si="15">+AD15-AE15</f>
        <v>0</v>
      </c>
      <c r="AG15" s="113">
        <f t="shared" si="9"/>
        <v>0</v>
      </c>
      <c r="AH15" s="424">
        <f t="shared" si="10"/>
        <v>1</v>
      </c>
      <c r="AI15" s="453">
        <f t="shared" si="11"/>
        <v>0.9</v>
      </c>
      <c r="AJ15" s="741"/>
    </row>
    <row r="16" spans="2:36" s="67" customFormat="1" ht="30.6" customHeight="1">
      <c r="B16" s="33">
        <v>4</v>
      </c>
      <c r="C16" s="101"/>
      <c r="D16" s="119" t="s">
        <v>183</v>
      </c>
      <c r="E16" s="120">
        <v>1.2</v>
      </c>
      <c r="F16" s="31" t="s">
        <v>189</v>
      </c>
      <c r="G16" s="115" t="s">
        <v>31</v>
      </c>
      <c r="H16" s="49"/>
      <c r="I16" s="388">
        <v>0.1</v>
      </c>
      <c r="J16" s="389">
        <v>0.1</v>
      </c>
      <c r="K16" s="278">
        <f>+J16-I16</f>
        <v>0</v>
      </c>
      <c r="L16" s="98">
        <f t="shared" ref="L16" si="16">+K16/J16</f>
        <v>0</v>
      </c>
      <c r="M16" s="413">
        <f t="shared" ref="M16" si="17">IF(L16&lt;-10%,0,IF(L16&lt;=-8%,0.3,IF(L16&lt;=-5%,0.5,IF(L16&lt;0%,0.8,IF(L16=0,1,IF(L16&lt;=5%,1.02,1.04))))))</f>
        <v>1</v>
      </c>
      <c r="N16" s="414">
        <f t="shared" si="2"/>
        <v>1.2</v>
      </c>
      <c r="O16" s="741"/>
      <c r="P16" s="388">
        <v>0.1</v>
      </c>
      <c r="Q16" s="389">
        <v>0.1</v>
      </c>
      <c r="R16" s="278">
        <f>+Q16-P16</f>
        <v>0</v>
      </c>
      <c r="S16" s="98">
        <f t="shared" si="3"/>
        <v>0</v>
      </c>
      <c r="T16" s="413">
        <f t="shared" si="4"/>
        <v>1</v>
      </c>
      <c r="U16" s="414">
        <f t="shared" si="5"/>
        <v>1.2</v>
      </c>
      <c r="W16" s="388">
        <v>0.1</v>
      </c>
      <c r="X16" s="389">
        <v>0.1</v>
      </c>
      <c r="Y16" s="194">
        <f>+X16-W16</f>
        <v>0</v>
      </c>
      <c r="Z16" s="113">
        <f t="shared" si="6"/>
        <v>0</v>
      </c>
      <c r="AA16" s="519">
        <f t="shared" si="7"/>
        <v>1</v>
      </c>
      <c r="AB16" s="590">
        <f t="shared" si="8"/>
        <v>1.2</v>
      </c>
      <c r="AC16" s="771"/>
      <c r="AD16" s="437">
        <f t="shared" si="12"/>
        <v>0.10000000000000002</v>
      </c>
      <c r="AE16" s="438">
        <f t="shared" si="13"/>
        <v>0.10000000000000002</v>
      </c>
      <c r="AF16" s="194">
        <f>+AE16-AD16</f>
        <v>0</v>
      </c>
      <c r="AG16" s="113">
        <f t="shared" si="9"/>
        <v>0</v>
      </c>
      <c r="AH16" s="519">
        <f t="shared" si="10"/>
        <v>1</v>
      </c>
      <c r="AI16" s="453">
        <f t="shared" si="11"/>
        <v>1.2</v>
      </c>
      <c r="AJ16" s="741"/>
    </row>
    <row r="17" spans="2:36" s="67" customFormat="1" ht="24.6" customHeight="1">
      <c r="B17" s="33">
        <v>5</v>
      </c>
      <c r="C17" s="101"/>
      <c r="D17" s="119" t="s">
        <v>175</v>
      </c>
      <c r="E17" s="120">
        <v>1</v>
      </c>
      <c r="F17" s="269" t="s">
        <v>252</v>
      </c>
      <c r="G17" s="270" t="s">
        <v>35</v>
      </c>
      <c r="H17" s="49"/>
      <c r="I17" s="500">
        <v>95</v>
      </c>
      <c r="J17" s="501">
        <v>95</v>
      </c>
      <c r="K17" s="412">
        <f>+I17-J17</f>
        <v>0</v>
      </c>
      <c r="L17" s="98">
        <f t="shared" ref="L17" si="18">+K17/J17</f>
        <v>0</v>
      </c>
      <c r="M17" s="413">
        <f t="shared" ref="M17" si="19">IF(L17&lt;-10%,0,IF(L17&lt;=-8%,0.3,IF(L17&lt;=-5%,0.5,IF(L17&lt;0%,0.8,IF(L17=0,1,IF(L17&lt;=5%,1.02,1.04))))))</f>
        <v>1</v>
      </c>
      <c r="N17" s="421">
        <f t="shared" si="2"/>
        <v>1</v>
      </c>
      <c r="O17" s="741"/>
      <c r="P17" s="500">
        <v>95</v>
      </c>
      <c r="Q17" s="501">
        <v>95</v>
      </c>
      <c r="R17" s="643">
        <f>+P17-Q17</f>
        <v>0</v>
      </c>
      <c r="S17" s="277">
        <f t="shared" ref="S17" si="20">+R17/Q17</f>
        <v>0</v>
      </c>
      <c r="T17" s="644">
        <f t="shared" ref="T17" si="21">IF(S17&lt;-10%,0,IF(S17&lt;=-8%,0.3,IF(S17&lt;=-5%,0.5,IF(S17&lt;0%,0.8,IF(S17=0,1,IF(S17&lt;=5%,1.02,1.04))))))</f>
        <v>1</v>
      </c>
      <c r="U17" s="645">
        <f t="shared" si="5"/>
        <v>1</v>
      </c>
      <c r="W17" s="500">
        <v>95</v>
      </c>
      <c r="X17" s="501">
        <v>95</v>
      </c>
      <c r="Y17" s="521">
        <f t="shared" si="14"/>
        <v>0</v>
      </c>
      <c r="Z17" s="89">
        <f t="shared" ref="Z17" si="22">+Y17/X17</f>
        <v>0</v>
      </c>
      <c r="AA17" s="451">
        <f t="shared" ref="AA17" si="23">IF(Z17&lt;-10%,0,IF(Z17&lt;=-8%,0.3,IF(Z17&lt;=-5%,0.5,IF(Z17&lt;0%,0.8,IF(Z17=0,1,IF(Z17&lt;=5%,1.02,1.04))))))</f>
        <v>1</v>
      </c>
      <c r="AB17" s="590">
        <f t="shared" si="8"/>
        <v>1</v>
      </c>
      <c r="AC17" s="771"/>
      <c r="AD17" s="621">
        <f t="shared" si="12"/>
        <v>95</v>
      </c>
      <c r="AE17" s="622">
        <f t="shared" si="13"/>
        <v>95</v>
      </c>
      <c r="AF17" s="436">
        <f t="shared" si="15"/>
        <v>0</v>
      </c>
      <c r="AG17" s="113">
        <f t="shared" ref="AG17" si="24">+AF17/AE17</f>
        <v>0</v>
      </c>
      <c r="AH17" s="424">
        <f t="shared" ref="AH17" si="25">IF(AG17&lt;-10%,0,IF(AG17&lt;=-8%,0.3,IF(AG17&lt;=-5%,0.5,IF(AG17&lt;0%,0.8,IF(AG17=0,1,IF(AG17&lt;=5%,1.02,1.04))))))</f>
        <v>1</v>
      </c>
      <c r="AI17" s="453">
        <f t="shared" si="11"/>
        <v>1</v>
      </c>
      <c r="AJ17" s="741"/>
    </row>
    <row r="18" spans="2:36" s="67" customFormat="1" ht="51" customHeight="1">
      <c r="B18" s="33">
        <v>6</v>
      </c>
      <c r="C18" s="101"/>
      <c r="D18" s="40" t="s">
        <v>84</v>
      </c>
      <c r="E18" s="41">
        <v>2</v>
      </c>
      <c r="F18" s="121" t="s">
        <v>253</v>
      </c>
      <c r="G18" s="115" t="s">
        <v>31</v>
      </c>
      <c r="I18" s="388">
        <v>0.9</v>
      </c>
      <c r="J18" s="389">
        <v>0.9</v>
      </c>
      <c r="K18" s="412">
        <f>+I18-J18</f>
        <v>0</v>
      </c>
      <c r="L18" s="98">
        <f t="shared" si="0"/>
        <v>0</v>
      </c>
      <c r="M18" s="413">
        <f t="shared" si="1"/>
        <v>1</v>
      </c>
      <c r="N18" s="638">
        <f t="shared" si="2"/>
        <v>2</v>
      </c>
      <c r="O18" s="741"/>
      <c r="P18" s="388">
        <v>0.9</v>
      </c>
      <c r="Q18" s="389">
        <v>0.9</v>
      </c>
      <c r="R18" s="436">
        <f>+P18-Q18</f>
        <v>0</v>
      </c>
      <c r="S18" s="113">
        <f t="shared" si="3"/>
        <v>0</v>
      </c>
      <c r="T18" s="424">
        <f t="shared" si="4"/>
        <v>1</v>
      </c>
      <c r="U18" s="425">
        <f t="shared" si="5"/>
        <v>2</v>
      </c>
      <c r="W18" s="388">
        <v>0.9</v>
      </c>
      <c r="X18" s="389">
        <v>0.9</v>
      </c>
      <c r="Y18" s="521">
        <f t="shared" si="14"/>
        <v>0</v>
      </c>
      <c r="Z18" s="89">
        <f t="shared" si="6"/>
        <v>0</v>
      </c>
      <c r="AA18" s="451">
        <f t="shared" si="7"/>
        <v>1</v>
      </c>
      <c r="AB18" s="590">
        <f t="shared" si="8"/>
        <v>2</v>
      </c>
      <c r="AC18" s="771"/>
      <c r="AD18" s="437">
        <f t="shared" si="12"/>
        <v>0.9</v>
      </c>
      <c r="AE18" s="438">
        <f t="shared" si="13"/>
        <v>0.9</v>
      </c>
      <c r="AF18" s="436">
        <f t="shared" si="15"/>
        <v>0</v>
      </c>
      <c r="AG18" s="113">
        <f t="shared" si="9"/>
        <v>0</v>
      </c>
      <c r="AH18" s="424">
        <f t="shared" si="10"/>
        <v>1</v>
      </c>
      <c r="AI18" s="453">
        <f t="shared" si="11"/>
        <v>2</v>
      </c>
      <c r="AJ18" s="741"/>
    </row>
    <row r="19" spans="2:36" s="67" customFormat="1" ht="24">
      <c r="B19" s="33">
        <v>7</v>
      </c>
      <c r="C19" s="101"/>
      <c r="D19" s="40" t="s">
        <v>136</v>
      </c>
      <c r="E19" s="41">
        <v>0.7</v>
      </c>
      <c r="F19" s="93" t="s">
        <v>153</v>
      </c>
      <c r="G19" s="32" t="s">
        <v>35</v>
      </c>
      <c r="I19" s="500">
        <v>76</v>
      </c>
      <c r="J19" s="501">
        <v>76</v>
      </c>
      <c r="K19" s="412">
        <f>+I19-J19</f>
        <v>0</v>
      </c>
      <c r="L19" s="98">
        <f t="shared" si="0"/>
        <v>0</v>
      </c>
      <c r="M19" s="413">
        <f t="shared" si="1"/>
        <v>1</v>
      </c>
      <c r="N19" s="638">
        <f t="shared" si="2"/>
        <v>0.7</v>
      </c>
      <c r="O19" s="741"/>
      <c r="P19" s="500">
        <v>76</v>
      </c>
      <c r="Q19" s="501">
        <v>76</v>
      </c>
      <c r="R19" s="436">
        <f>+P19-Q19</f>
        <v>0</v>
      </c>
      <c r="S19" s="113">
        <f t="shared" si="3"/>
        <v>0</v>
      </c>
      <c r="T19" s="424">
        <f t="shared" si="4"/>
        <v>1</v>
      </c>
      <c r="U19" s="646">
        <f t="shared" si="5"/>
        <v>0.7</v>
      </c>
      <c r="W19" s="500">
        <v>76</v>
      </c>
      <c r="X19" s="501">
        <v>76</v>
      </c>
      <c r="Y19" s="423">
        <f t="shared" si="14"/>
        <v>0</v>
      </c>
      <c r="Z19" s="113">
        <f t="shared" si="6"/>
        <v>0</v>
      </c>
      <c r="AA19" s="424">
        <f t="shared" si="7"/>
        <v>1</v>
      </c>
      <c r="AB19" s="590">
        <f t="shared" si="8"/>
        <v>0.7</v>
      </c>
      <c r="AC19" s="771"/>
      <c r="AD19" s="621">
        <f t="shared" si="12"/>
        <v>76</v>
      </c>
      <c r="AE19" s="622">
        <f t="shared" si="13"/>
        <v>76</v>
      </c>
      <c r="AF19" s="436">
        <f t="shared" si="15"/>
        <v>0</v>
      </c>
      <c r="AG19" s="113">
        <f t="shared" si="9"/>
        <v>0</v>
      </c>
      <c r="AH19" s="424">
        <f t="shared" si="10"/>
        <v>1</v>
      </c>
      <c r="AI19" s="453">
        <f t="shared" si="11"/>
        <v>0.7</v>
      </c>
      <c r="AJ19" s="741"/>
    </row>
    <row r="20" spans="2:36" s="67" customFormat="1" ht="69.599999999999994" customHeight="1">
      <c r="B20" s="33">
        <v>8</v>
      </c>
      <c r="C20" s="101"/>
      <c r="D20" s="40" t="s">
        <v>137</v>
      </c>
      <c r="E20" s="41">
        <v>0.5</v>
      </c>
      <c r="F20" s="251" t="s">
        <v>155</v>
      </c>
      <c r="G20" s="32" t="s">
        <v>35</v>
      </c>
      <c r="I20" s="500">
        <v>80</v>
      </c>
      <c r="J20" s="501">
        <v>80</v>
      </c>
      <c r="K20" s="412">
        <f>+I20-J20</f>
        <v>0</v>
      </c>
      <c r="L20" s="98">
        <f t="shared" si="0"/>
        <v>0</v>
      </c>
      <c r="M20" s="413">
        <f t="shared" si="1"/>
        <v>1</v>
      </c>
      <c r="N20" s="638">
        <f t="shared" si="2"/>
        <v>0.5</v>
      </c>
      <c r="O20" s="741"/>
      <c r="P20" s="500">
        <v>80</v>
      </c>
      <c r="Q20" s="501">
        <v>80</v>
      </c>
      <c r="R20" s="436">
        <f>+P20-Q20</f>
        <v>0</v>
      </c>
      <c r="S20" s="113">
        <f t="shared" si="3"/>
        <v>0</v>
      </c>
      <c r="T20" s="424">
        <f t="shared" si="4"/>
        <v>1</v>
      </c>
      <c r="U20" s="642">
        <f t="shared" si="5"/>
        <v>0.5</v>
      </c>
      <c r="W20" s="500">
        <v>80</v>
      </c>
      <c r="X20" s="501">
        <v>80</v>
      </c>
      <c r="Y20" s="423">
        <f t="shared" si="14"/>
        <v>0</v>
      </c>
      <c r="Z20" s="113">
        <f t="shared" si="6"/>
        <v>0</v>
      </c>
      <c r="AA20" s="424">
        <f t="shared" si="7"/>
        <v>1</v>
      </c>
      <c r="AB20" s="590">
        <f t="shared" si="8"/>
        <v>0.5</v>
      </c>
      <c r="AC20" s="771"/>
      <c r="AD20" s="621">
        <f t="shared" si="12"/>
        <v>80</v>
      </c>
      <c r="AE20" s="622">
        <f t="shared" si="13"/>
        <v>80</v>
      </c>
      <c r="AF20" s="436">
        <f t="shared" si="15"/>
        <v>0</v>
      </c>
      <c r="AG20" s="113">
        <f t="shared" si="9"/>
        <v>0</v>
      </c>
      <c r="AH20" s="424">
        <f t="shared" si="10"/>
        <v>1</v>
      </c>
      <c r="AI20" s="453">
        <f t="shared" si="11"/>
        <v>0.5</v>
      </c>
      <c r="AJ20" s="741"/>
    </row>
    <row r="21" spans="2:36" s="67" customFormat="1" ht="68.45" customHeight="1" thickBot="1">
      <c r="B21" s="33">
        <v>9</v>
      </c>
      <c r="C21" s="101"/>
      <c r="D21" s="54" t="s">
        <v>142</v>
      </c>
      <c r="E21" s="55">
        <v>0.5</v>
      </c>
      <c r="F21" s="60" t="s">
        <v>156</v>
      </c>
      <c r="G21" s="32" t="s">
        <v>35</v>
      </c>
      <c r="I21" s="404">
        <v>75</v>
      </c>
      <c r="J21" s="405">
        <v>75</v>
      </c>
      <c r="K21" s="415">
        <f>+I21-J21</f>
        <v>0</v>
      </c>
      <c r="L21" s="99">
        <f t="shared" si="0"/>
        <v>0</v>
      </c>
      <c r="M21" s="416">
        <f t="shared" si="1"/>
        <v>1</v>
      </c>
      <c r="N21" s="639">
        <f t="shared" si="2"/>
        <v>0.5</v>
      </c>
      <c r="O21" s="741"/>
      <c r="P21" s="404">
        <v>75</v>
      </c>
      <c r="Q21" s="405">
        <v>75</v>
      </c>
      <c r="R21" s="441">
        <f>+P21-Q21</f>
        <v>0</v>
      </c>
      <c r="S21" s="64">
        <f t="shared" si="3"/>
        <v>0</v>
      </c>
      <c r="T21" s="442">
        <f t="shared" si="4"/>
        <v>1</v>
      </c>
      <c r="U21" s="646">
        <f t="shared" si="5"/>
        <v>0.5</v>
      </c>
      <c r="W21" s="404">
        <v>75</v>
      </c>
      <c r="X21" s="405">
        <v>75</v>
      </c>
      <c r="Y21" s="441">
        <f t="shared" si="14"/>
        <v>0</v>
      </c>
      <c r="Z21" s="64">
        <f t="shared" si="6"/>
        <v>0</v>
      </c>
      <c r="AA21" s="442">
        <f t="shared" si="7"/>
        <v>1</v>
      </c>
      <c r="AB21" s="452">
        <f t="shared" si="8"/>
        <v>0.5</v>
      </c>
      <c r="AC21" s="771"/>
      <c r="AD21" s="439">
        <f t="shared" si="12"/>
        <v>75</v>
      </c>
      <c r="AE21" s="440">
        <f t="shared" si="13"/>
        <v>75</v>
      </c>
      <c r="AF21" s="441">
        <f t="shared" si="15"/>
        <v>0</v>
      </c>
      <c r="AG21" s="64">
        <f t="shared" si="9"/>
        <v>0</v>
      </c>
      <c r="AH21" s="442">
        <f t="shared" si="10"/>
        <v>1</v>
      </c>
      <c r="AI21" s="623">
        <f t="shared" si="11"/>
        <v>0.5</v>
      </c>
      <c r="AJ21" s="741"/>
    </row>
    <row r="22" spans="2:36" s="201" customFormat="1" ht="15.75" thickBot="1">
      <c r="B22" s="226"/>
      <c r="C22" s="76"/>
      <c r="D22" s="197"/>
      <c r="E22" s="198">
        <f>SUM(E13:E21)</f>
        <v>10</v>
      </c>
      <c r="F22" s="199" t="s">
        <v>157</v>
      </c>
      <c r="G22" s="200"/>
      <c r="I22" s="206" t="s">
        <v>158</v>
      </c>
      <c r="J22" s="227"/>
      <c r="K22" s="543"/>
      <c r="L22" s="544">
        <f>+N22/E22</f>
        <v>1</v>
      </c>
      <c r="M22" s="572">
        <f>+SUM(M13:M21)</f>
        <v>9</v>
      </c>
      <c r="N22" s="545">
        <f>+SUM(N13:N21)</f>
        <v>10</v>
      </c>
      <c r="O22" s="742"/>
      <c r="P22" s="206" t="s">
        <v>158</v>
      </c>
      <c r="Q22" s="227"/>
      <c r="R22" s="543"/>
      <c r="S22" s="544">
        <f>+U22/E22</f>
        <v>1</v>
      </c>
      <c r="T22" s="572">
        <f>+SUM(T13:T21)</f>
        <v>9</v>
      </c>
      <c r="U22" s="589">
        <f>+SUM(U13:U21)</f>
        <v>10</v>
      </c>
      <c r="W22" s="206" t="s">
        <v>158</v>
      </c>
      <c r="X22" s="227"/>
      <c r="Y22" s="203"/>
      <c r="Z22" s="204">
        <f>+AB22/E22</f>
        <v>1</v>
      </c>
      <c r="AA22" s="225">
        <f>+SUM(AA13:AA21)</f>
        <v>9</v>
      </c>
      <c r="AB22" s="216">
        <f>+SUM(AB13:AB21)</f>
        <v>10</v>
      </c>
      <c r="AC22" s="779"/>
      <c r="AD22" s="624"/>
      <c r="AE22" s="592"/>
      <c r="AF22" s="592"/>
      <c r="AG22" s="544">
        <f>+AI22/E22</f>
        <v>1</v>
      </c>
      <c r="AH22" s="572">
        <f>+SUM(AH13:AH21)</f>
        <v>9</v>
      </c>
      <c r="AI22" s="545">
        <f>+SUM(AI13:AI21)</f>
        <v>10</v>
      </c>
      <c r="AJ22" s="742"/>
    </row>
    <row r="23" spans="2:36" s="18" customFormat="1" ht="15.75" thickBot="1">
      <c r="B23" s="26"/>
      <c r="C23" s="76"/>
      <c r="D23" s="95"/>
      <c r="E23" s="43"/>
      <c r="F23" s="42"/>
      <c r="G23" s="44"/>
    </row>
    <row r="24" spans="2:36" s="18" customFormat="1" ht="15.75" thickBot="1">
      <c r="B24" s="26"/>
      <c r="C24" s="76"/>
      <c r="D24" s="242" t="s">
        <v>127</v>
      </c>
      <c r="E24" s="5"/>
      <c r="F24" s="4"/>
      <c r="G24" s="26"/>
      <c r="I24" s="696" t="s">
        <v>112</v>
      </c>
      <c r="J24" s="697"/>
      <c r="K24" s="697"/>
      <c r="L24" s="697"/>
      <c r="M24" s="697"/>
      <c r="N24" s="698"/>
      <c r="P24" s="696" t="s">
        <v>118</v>
      </c>
      <c r="Q24" s="697"/>
      <c r="R24" s="697"/>
      <c r="S24" s="697"/>
      <c r="T24" s="697"/>
      <c r="U24" s="698"/>
      <c r="W24" s="696" t="s">
        <v>119</v>
      </c>
      <c r="X24" s="697"/>
      <c r="Y24" s="697"/>
      <c r="Z24" s="697"/>
      <c r="AA24" s="697"/>
      <c r="AB24" s="698"/>
      <c r="AD24" s="696" t="s">
        <v>120</v>
      </c>
      <c r="AE24" s="697"/>
      <c r="AF24" s="697"/>
      <c r="AG24" s="697"/>
      <c r="AH24" s="697"/>
      <c r="AI24" s="698"/>
    </row>
    <row r="25" spans="2:36" s="18" customFormat="1" ht="18.600000000000001" customHeight="1" thickBot="1">
      <c r="B25" s="26"/>
      <c r="C25" s="76"/>
      <c r="D25" s="762" t="s">
        <v>126</v>
      </c>
      <c r="E25" s="762"/>
      <c r="F25" s="762" t="s">
        <v>128</v>
      </c>
      <c r="G25" s="762"/>
      <c r="I25" s="235"/>
      <c r="J25" s="18" t="s">
        <v>113</v>
      </c>
      <c r="K25" s="527">
        <f>$E$22</f>
        <v>10</v>
      </c>
      <c r="L25" s="96" t="s">
        <v>114</v>
      </c>
      <c r="N25" s="236"/>
      <c r="P25" s="235"/>
      <c r="Q25" s="18" t="s">
        <v>113</v>
      </c>
      <c r="R25" s="527">
        <f>$E$22</f>
        <v>10</v>
      </c>
      <c r="S25" s="96" t="s">
        <v>114</v>
      </c>
      <c r="U25" s="236"/>
      <c r="W25" s="235"/>
      <c r="X25" s="18" t="s">
        <v>113</v>
      </c>
      <c r="Y25" s="527">
        <f>$E$22</f>
        <v>10</v>
      </c>
      <c r="Z25" s="96" t="s">
        <v>114</v>
      </c>
      <c r="AB25" s="236"/>
      <c r="AD25" s="235"/>
      <c r="AE25" s="18" t="s">
        <v>113</v>
      </c>
      <c r="AF25" s="527">
        <f>$E$22</f>
        <v>10</v>
      </c>
      <c r="AG25" s="96" t="s">
        <v>114</v>
      </c>
      <c r="AI25" s="236"/>
    </row>
    <row r="26" spans="2:36" s="18" customFormat="1" ht="15.75" thickBot="1">
      <c r="B26" s="26"/>
      <c r="C26" s="76"/>
      <c r="D26" s="759" t="s">
        <v>122</v>
      </c>
      <c r="E26" s="759"/>
      <c r="F26" s="759" t="s">
        <v>123</v>
      </c>
      <c r="G26" s="759"/>
      <c r="I26" s="235"/>
      <c r="K26" s="33"/>
      <c r="L26" s="26"/>
      <c r="N26" s="236"/>
      <c r="P26" s="235"/>
      <c r="R26" s="33"/>
      <c r="S26" s="26"/>
      <c r="U26" s="236"/>
      <c r="W26" s="235"/>
      <c r="Y26" s="33"/>
      <c r="Z26" s="26"/>
      <c r="AB26" s="236"/>
      <c r="AD26" s="235"/>
      <c r="AF26" s="33"/>
      <c r="AG26" s="26"/>
      <c r="AI26" s="236"/>
    </row>
    <row r="27" spans="2:36" ht="15" customHeight="1" thickBot="1">
      <c r="D27" s="759" t="s">
        <v>130</v>
      </c>
      <c r="E27" s="759"/>
      <c r="F27" s="759" t="s">
        <v>124</v>
      </c>
      <c r="G27" s="759"/>
      <c r="I27" s="235"/>
      <c r="J27" s="18" t="s">
        <v>115</v>
      </c>
      <c r="K27" s="528">
        <f>N22</f>
        <v>10</v>
      </c>
      <c r="L27" s="26"/>
      <c r="M27" s="18"/>
      <c r="N27" s="236"/>
      <c r="P27" s="235"/>
      <c r="Q27" s="18" t="s">
        <v>115</v>
      </c>
      <c r="R27" s="528">
        <f>U22</f>
        <v>10</v>
      </c>
      <c r="S27" s="26"/>
      <c r="T27" s="18"/>
      <c r="U27" s="236"/>
      <c r="W27" s="235"/>
      <c r="X27" s="18" t="s">
        <v>115</v>
      </c>
      <c r="Y27" s="528">
        <f>AB22</f>
        <v>10</v>
      </c>
      <c r="Z27" s="26"/>
      <c r="AA27" s="18"/>
      <c r="AB27" s="236"/>
      <c r="AD27" s="235"/>
      <c r="AE27" s="547" t="s">
        <v>115</v>
      </c>
      <c r="AF27" s="528">
        <f>AI22</f>
        <v>10</v>
      </c>
      <c r="AG27" s="26"/>
      <c r="AH27" s="18"/>
      <c r="AI27" s="236"/>
    </row>
    <row r="28" spans="2:36" ht="15.75" thickBot="1">
      <c r="D28" s="759" t="s">
        <v>129</v>
      </c>
      <c r="E28" s="759"/>
      <c r="F28" s="760" t="s">
        <v>125</v>
      </c>
      <c r="G28" s="761"/>
      <c r="I28" s="237"/>
      <c r="K28" s="33"/>
      <c r="L28" s="26"/>
      <c r="N28" s="238"/>
      <c r="P28" s="237"/>
      <c r="R28" s="33"/>
      <c r="S28" s="26"/>
      <c r="U28" s="238"/>
      <c r="W28" s="237"/>
      <c r="Y28" s="33"/>
      <c r="Z28" s="26"/>
      <c r="AB28" s="238"/>
      <c r="AD28" s="237"/>
      <c r="AF28" s="33"/>
      <c r="AG28" s="26"/>
      <c r="AI28" s="238"/>
    </row>
    <row r="29" spans="2:36" ht="18.600000000000001" customHeight="1" thickBot="1">
      <c r="D29" s="243" t="s">
        <v>132</v>
      </c>
      <c r="E29" s="244"/>
      <c r="F29" s="245"/>
      <c r="G29" s="245"/>
      <c r="I29" s="699" t="s">
        <v>108</v>
      </c>
      <c r="J29" s="700"/>
      <c r="K29" s="247">
        <v>15000</v>
      </c>
      <c r="L29" s="96" t="s">
        <v>116</v>
      </c>
      <c r="N29" s="238"/>
      <c r="P29" s="699" t="s">
        <v>108</v>
      </c>
      <c r="Q29" s="700"/>
      <c r="R29" s="247">
        <v>15000</v>
      </c>
      <c r="S29" s="96" t="s">
        <v>116</v>
      </c>
      <c r="U29" s="238"/>
      <c r="W29" s="699" t="s">
        <v>108</v>
      </c>
      <c r="X29" s="700"/>
      <c r="Y29" s="247">
        <v>15000</v>
      </c>
      <c r="Z29" s="96" t="s">
        <v>116</v>
      </c>
      <c r="AB29" s="238"/>
      <c r="AD29" s="699" t="s">
        <v>108</v>
      </c>
      <c r="AE29" s="700"/>
      <c r="AF29" s="247">
        <v>15000</v>
      </c>
      <c r="AG29" s="96" t="s">
        <v>116</v>
      </c>
      <c r="AI29" s="238"/>
    </row>
    <row r="30" spans="2:36" ht="15.75" thickBot="1">
      <c r="D30" s="763"/>
      <c r="E30" s="763"/>
      <c r="F30" s="763"/>
      <c r="G30" s="763"/>
      <c r="I30" s="237"/>
      <c r="K30" s="33"/>
      <c r="L30" s="26"/>
      <c r="N30" s="238"/>
      <c r="P30" s="237"/>
      <c r="R30" s="33"/>
      <c r="S30" s="26"/>
      <c r="U30" s="238"/>
      <c r="W30" s="237"/>
      <c r="Y30" s="33"/>
      <c r="Z30" s="26"/>
      <c r="AB30" s="238"/>
      <c r="AD30" s="237"/>
      <c r="AF30" s="33"/>
      <c r="AG30" s="26"/>
      <c r="AI30" s="238"/>
    </row>
    <row r="31" spans="2:36" ht="16.5" thickBot="1">
      <c r="D31" s="4"/>
      <c r="E31" s="232"/>
      <c r="F31" s="231"/>
      <c r="G31" s="231"/>
      <c r="I31" s="699" t="s">
        <v>117</v>
      </c>
      <c r="J31" s="700"/>
      <c r="K31" s="529">
        <f>K27/K25</f>
        <v>1</v>
      </c>
      <c r="L31" s="26"/>
      <c r="N31" s="238"/>
      <c r="P31" s="699" t="s">
        <v>117</v>
      </c>
      <c r="Q31" s="700"/>
      <c r="R31" s="529">
        <f>R27/R25</f>
        <v>1</v>
      </c>
      <c r="S31" s="26"/>
      <c r="U31" s="238"/>
      <c r="W31" s="699" t="s">
        <v>117</v>
      </c>
      <c r="X31" s="700"/>
      <c r="Y31" s="529">
        <f>Y27/Y25</f>
        <v>1</v>
      </c>
      <c r="Z31" s="26"/>
      <c r="AB31" s="238"/>
      <c r="AD31" s="699" t="s">
        <v>117</v>
      </c>
      <c r="AE31" s="700"/>
      <c r="AF31" s="529">
        <f>AF27/AF25</f>
        <v>1</v>
      </c>
      <c r="AG31" s="26"/>
      <c r="AI31" s="238"/>
    </row>
    <row r="32" spans="2:36" ht="15.75" thickBot="1">
      <c r="I32" s="237"/>
      <c r="K32" s="26"/>
      <c r="L32" s="26"/>
      <c r="N32" s="238"/>
      <c r="P32" s="237"/>
      <c r="R32" s="26"/>
      <c r="S32" s="26"/>
      <c r="U32" s="238"/>
      <c r="W32" s="237"/>
      <c r="Y32" s="26"/>
      <c r="Z32" s="26"/>
      <c r="AB32" s="238"/>
      <c r="AD32" s="237"/>
      <c r="AF32" s="26"/>
      <c r="AG32" s="26"/>
      <c r="AI32" s="238"/>
    </row>
    <row r="33" spans="9:35" ht="15.75" thickBot="1">
      <c r="I33" s="699" t="s">
        <v>111</v>
      </c>
      <c r="J33" s="700"/>
      <c r="K33" s="772">
        <f>IF(K31&lt;85%,0,IF(K31&lt;120%,(K29*K31),(K29*120%)))</f>
        <v>15000</v>
      </c>
      <c r="L33" s="773">
        <f t="shared" ref="L33" si="26">IF(L31&lt;80%,0,IF(L31&lt;100%,(L29*L31),IF(L31=100%,(L29),IF(L31&lt;=105%,(L29*L31),IF(L31&lt;=150%,(L29*L31),(L29*150%))))))</f>
        <v>0</v>
      </c>
      <c r="N33" s="238"/>
      <c r="P33" s="699" t="s">
        <v>111</v>
      </c>
      <c r="Q33" s="700"/>
      <c r="R33" s="772">
        <f>IF(R31&lt;85%,0,IF(R31&lt;120%,(R29*R31),(R29*120%)))</f>
        <v>15000</v>
      </c>
      <c r="S33" s="773">
        <f t="shared" ref="S33" si="27">IF(S31&lt;80%,0,IF(S31&lt;100%,(S29*S31),IF(S31=100%,(S29),IF(S31&lt;=105%,(S29*S31),IF(S31&lt;=150%,(S29*S31),(S29*150%))))))</f>
        <v>0</v>
      </c>
      <c r="U33" s="238"/>
      <c r="W33" s="699" t="s">
        <v>111</v>
      </c>
      <c r="X33" s="700"/>
      <c r="Y33" s="772">
        <f>IF(Y31&lt;85%,0,IF(Y31&lt;120%,(Y29*Y31),(Y29*120%)))</f>
        <v>15000</v>
      </c>
      <c r="Z33" s="773">
        <f t="shared" ref="Z33" si="28">IF(Z31&lt;80%,0,IF(Z31&lt;100%,(Z29*Z31),IF(Z31=100%,(Z29),IF(Z31&lt;=105%,(Z29*Z31),IF(Z31&lt;=150%,(Z29*Z31),(Z29*150%))))))</f>
        <v>0</v>
      </c>
      <c r="AB33" s="238"/>
      <c r="AD33" s="699" t="s">
        <v>111</v>
      </c>
      <c r="AE33" s="700"/>
      <c r="AF33" s="772">
        <f>IF(AF31&lt;85%,0,IF(AF31&lt;120%,(AF29*AF31),(AF29*120%)))</f>
        <v>15000</v>
      </c>
      <c r="AG33" s="773">
        <f t="shared" ref="AG33" si="29">IF(AG31&lt;80%,0,IF(AG31&lt;100%,(AG29*AG31),IF(AG31=100%,(AG29),IF(AG31&lt;=105%,(AG29*AG31),IF(AG31&lt;=150%,(AG29*AG31),(AG29*150%))))))</f>
        <v>0</v>
      </c>
      <c r="AI33" s="238"/>
    </row>
    <row r="34" spans="9:35" ht="15.75" thickBot="1">
      <c r="I34" s="239"/>
      <c r="J34" s="240"/>
      <c r="K34" s="240"/>
      <c r="L34" s="240"/>
      <c r="M34" s="240"/>
      <c r="N34" s="241"/>
      <c r="P34" s="239"/>
      <c r="Q34" s="240"/>
      <c r="R34" s="240"/>
      <c r="S34" s="240"/>
      <c r="T34" s="240"/>
      <c r="U34" s="241"/>
      <c r="W34" s="239"/>
      <c r="X34" s="240"/>
      <c r="Y34" s="240"/>
      <c r="Z34" s="240"/>
      <c r="AA34" s="240"/>
      <c r="AB34" s="241"/>
      <c r="AD34" s="239"/>
      <c r="AE34" s="240"/>
      <c r="AF34" s="240"/>
      <c r="AG34" s="240"/>
      <c r="AH34" s="240"/>
      <c r="AI34" s="241"/>
    </row>
  </sheetData>
  <mergeCells count="38">
    <mergeCell ref="D28:E28"/>
    <mergeCell ref="F28:G28"/>
    <mergeCell ref="D30:E30"/>
    <mergeCell ref="F30:G30"/>
    <mergeCell ref="D25:E25"/>
    <mergeCell ref="F25:G25"/>
    <mergeCell ref="D26:E26"/>
    <mergeCell ref="F26:G26"/>
    <mergeCell ref="D27:E27"/>
    <mergeCell ref="F27:G27"/>
    <mergeCell ref="AD24:AI24"/>
    <mergeCell ref="AD29:AE29"/>
    <mergeCell ref="AD31:AE31"/>
    <mergeCell ref="AD33:AE33"/>
    <mergeCell ref="AF33:AG33"/>
    <mergeCell ref="W24:AB24"/>
    <mergeCell ref="W29:X29"/>
    <mergeCell ref="W31:X31"/>
    <mergeCell ref="W33:X33"/>
    <mergeCell ref="Y33:Z33"/>
    <mergeCell ref="P24:U24"/>
    <mergeCell ref="P29:Q29"/>
    <mergeCell ref="P31:Q31"/>
    <mergeCell ref="P33:Q33"/>
    <mergeCell ref="R33:S33"/>
    <mergeCell ref="I24:N24"/>
    <mergeCell ref="I29:J29"/>
    <mergeCell ref="I31:J31"/>
    <mergeCell ref="I33:J33"/>
    <mergeCell ref="K33:L33"/>
    <mergeCell ref="O7:O22"/>
    <mergeCell ref="I10:N10"/>
    <mergeCell ref="D10:G10"/>
    <mergeCell ref="AC7:AC22"/>
    <mergeCell ref="AJ7:AJ22"/>
    <mergeCell ref="AD9:AI10"/>
    <mergeCell ref="W10:AB10"/>
    <mergeCell ref="P10:U10"/>
  </mergeCells>
  <conditionalFormatting sqref="L13">
    <cfRule type="cellIs" dxfId="15" priority="392" operator="lessThan">
      <formula>0</formula>
    </cfRule>
  </conditionalFormatting>
  <conditionalFormatting sqref="L14">
    <cfRule type="cellIs" dxfId="14" priority="175" operator="lessThan">
      <formula>0</formula>
    </cfRule>
  </conditionalFormatting>
  <conditionalFormatting sqref="L15">
    <cfRule type="cellIs" dxfId="13" priority="394" operator="lessThan">
      <formula>0</formula>
    </cfRule>
  </conditionalFormatting>
  <conditionalFormatting sqref="L16">
    <cfRule type="cellIs" dxfId="12" priority="53" operator="lessThan">
      <formula>0</formula>
    </cfRule>
  </conditionalFormatting>
  <conditionalFormatting sqref="L17:L21">
    <cfRule type="cellIs" dxfId="11" priority="142" operator="lessThan">
      <formula>0</formula>
    </cfRule>
  </conditionalFormatting>
  <conditionalFormatting sqref="M13">
    <cfRule type="colorScale" priority="391">
      <colorScale>
        <cfvo type="num" val="0"/>
        <cfvo type="num" val="0.5"/>
        <cfvo type="num" val="1"/>
        <color rgb="FFF8696B"/>
        <color rgb="FFFFEB84"/>
        <color rgb="FF63BE7B"/>
      </colorScale>
    </cfRule>
  </conditionalFormatting>
  <conditionalFormatting sqref="M14">
    <cfRule type="colorScale" priority="176">
      <colorScale>
        <cfvo type="num" val="0"/>
        <cfvo type="num" val="0.5"/>
        <cfvo type="num" val="1"/>
        <color rgb="FFF8696B"/>
        <color rgb="FFFFEB84"/>
        <color rgb="FF63BE7B"/>
      </colorScale>
    </cfRule>
  </conditionalFormatting>
  <conditionalFormatting sqref="M15">
    <cfRule type="colorScale" priority="393">
      <colorScale>
        <cfvo type="num" val="0"/>
        <cfvo type="num" val="0.5"/>
        <cfvo type="num" val="1"/>
        <color rgb="FFF8696B"/>
        <color rgb="FFFFEB84"/>
        <color rgb="FF63BE7B"/>
      </colorScale>
    </cfRule>
  </conditionalFormatting>
  <conditionalFormatting sqref="M16">
    <cfRule type="colorScale" priority="54">
      <colorScale>
        <cfvo type="num" val="0"/>
        <cfvo type="num" val="0.5"/>
        <cfvo type="num" val="1"/>
        <color rgb="FFF8696B"/>
        <color rgb="FFFFEB84"/>
        <color rgb="FF63BE7B"/>
      </colorScale>
    </cfRule>
  </conditionalFormatting>
  <conditionalFormatting sqref="M17">
    <cfRule type="colorScale" priority="141">
      <colorScale>
        <cfvo type="num" val="0"/>
        <cfvo type="num" val="0.5"/>
        <cfvo type="num" val="1"/>
        <color rgb="FFF8696B"/>
        <color rgb="FFFFEB84"/>
        <color rgb="FF63BE7B"/>
      </colorScale>
    </cfRule>
  </conditionalFormatting>
  <conditionalFormatting sqref="M18">
    <cfRule type="colorScale" priority="387">
      <colorScale>
        <cfvo type="num" val="0"/>
        <cfvo type="num" val="0.5"/>
        <cfvo type="num" val="1"/>
        <color rgb="FFF8696B"/>
        <color rgb="FFFFEB84"/>
        <color rgb="FF63BE7B"/>
      </colorScale>
    </cfRule>
    <cfRule type="colorScale" priority="390">
      <colorScale>
        <cfvo type="num" val="0"/>
        <cfvo type="num" val="0.5"/>
        <cfvo type="num" val="1"/>
        <color rgb="FFF8696B"/>
        <color rgb="FFFFEB84"/>
        <color rgb="FF63BE7B"/>
      </colorScale>
    </cfRule>
  </conditionalFormatting>
  <conditionalFormatting sqref="M19">
    <cfRule type="colorScale" priority="399">
      <colorScale>
        <cfvo type="num" val="0"/>
        <cfvo type="num" val="0.5"/>
        <cfvo type="num" val="1"/>
        <color rgb="FFF8696B"/>
        <color rgb="FFFFEB84"/>
        <color rgb="FF63BE7B"/>
      </colorScale>
    </cfRule>
    <cfRule type="colorScale" priority="402">
      <colorScale>
        <cfvo type="num" val="0"/>
        <cfvo type="num" val="0.5"/>
        <cfvo type="num" val="1"/>
        <color rgb="FFF8696B"/>
        <color rgb="FFFFEB84"/>
        <color rgb="FF63BE7B"/>
      </colorScale>
    </cfRule>
  </conditionalFormatting>
  <conditionalFormatting sqref="M20">
    <cfRule type="colorScale" priority="395">
      <colorScale>
        <cfvo type="num" val="0"/>
        <cfvo type="num" val="0.5"/>
        <cfvo type="num" val="1"/>
        <color rgb="FFF8696B"/>
        <color rgb="FFFFEB84"/>
        <color rgb="FF63BE7B"/>
      </colorScale>
    </cfRule>
    <cfRule type="colorScale" priority="398">
      <colorScale>
        <cfvo type="num" val="0"/>
        <cfvo type="num" val="0.5"/>
        <cfvo type="num" val="1"/>
        <color rgb="FFF8696B"/>
        <color rgb="FFFFEB84"/>
        <color rgb="FF63BE7B"/>
      </colorScale>
    </cfRule>
  </conditionalFormatting>
  <conditionalFormatting sqref="M21">
    <cfRule type="colorScale" priority="404">
      <colorScale>
        <cfvo type="num" val="0"/>
        <cfvo type="num" val="0.5"/>
        <cfvo type="num" val="1"/>
        <color rgb="FFF8696B"/>
        <color rgb="FFFFEB84"/>
        <color rgb="FF63BE7B"/>
      </colorScale>
    </cfRule>
  </conditionalFormatting>
  <conditionalFormatting sqref="S13">
    <cfRule type="cellIs" dxfId="10" priority="299" operator="lessThan">
      <formula>0</formula>
    </cfRule>
  </conditionalFormatting>
  <conditionalFormatting sqref="S14">
    <cfRule type="cellIs" dxfId="9" priority="164" operator="lessThan">
      <formula>0</formula>
    </cfRule>
  </conditionalFormatting>
  <conditionalFormatting sqref="S15">
    <cfRule type="cellIs" dxfId="8" priority="301" operator="lessThan">
      <formula>0</formula>
    </cfRule>
  </conditionalFormatting>
  <conditionalFormatting sqref="S16">
    <cfRule type="cellIs" dxfId="7" priority="51" operator="lessThan">
      <formula>0</formula>
    </cfRule>
  </conditionalFormatting>
  <conditionalFormatting sqref="S17:S21">
    <cfRule type="cellIs" dxfId="6" priority="132" operator="lessThan">
      <formula>0</formula>
    </cfRule>
  </conditionalFormatting>
  <conditionalFormatting sqref="T13">
    <cfRule type="colorScale" priority="298">
      <colorScale>
        <cfvo type="num" val="0"/>
        <cfvo type="num" val="0.5"/>
        <cfvo type="num" val="1"/>
        <color rgb="FFF8696B"/>
        <color rgb="FFFFEB84"/>
        <color rgb="FF63BE7B"/>
      </colorScale>
    </cfRule>
  </conditionalFormatting>
  <conditionalFormatting sqref="T14">
    <cfRule type="colorScale" priority="165">
      <colorScale>
        <cfvo type="num" val="0"/>
        <cfvo type="num" val="0.5"/>
        <cfvo type="num" val="1"/>
        <color rgb="FFF8696B"/>
        <color rgb="FFFFEB84"/>
        <color rgb="FF63BE7B"/>
      </colorScale>
    </cfRule>
  </conditionalFormatting>
  <conditionalFormatting sqref="T15">
    <cfRule type="colorScale" priority="300">
      <colorScale>
        <cfvo type="num" val="0"/>
        <cfvo type="num" val="0.5"/>
        <cfvo type="num" val="1"/>
        <color rgb="FFF8696B"/>
        <color rgb="FFFFEB84"/>
        <color rgb="FF63BE7B"/>
      </colorScale>
    </cfRule>
  </conditionalFormatting>
  <conditionalFormatting sqref="T16">
    <cfRule type="colorScale" priority="52">
      <colorScale>
        <cfvo type="num" val="0"/>
        <cfvo type="num" val="0.5"/>
        <cfvo type="num" val="1"/>
        <color rgb="FFF8696B"/>
        <color rgb="FFFFEB84"/>
        <color rgb="FF63BE7B"/>
      </colorScale>
    </cfRule>
  </conditionalFormatting>
  <conditionalFormatting sqref="T17">
    <cfRule type="colorScale" priority="131">
      <colorScale>
        <cfvo type="num" val="0"/>
        <cfvo type="num" val="0.5"/>
        <cfvo type="num" val="1"/>
        <color rgb="FFF8696B"/>
        <color rgb="FFFFEB84"/>
        <color rgb="FF63BE7B"/>
      </colorScale>
    </cfRule>
  </conditionalFormatting>
  <conditionalFormatting sqref="T18">
    <cfRule type="colorScale" priority="294">
      <colorScale>
        <cfvo type="num" val="0"/>
        <cfvo type="num" val="0.5"/>
        <cfvo type="num" val="1"/>
        <color rgb="FFF8696B"/>
        <color rgb="FFFFEB84"/>
        <color rgb="FF63BE7B"/>
      </colorScale>
    </cfRule>
    <cfRule type="colorScale" priority="297">
      <colorScale>
        <cfvo type="num" val="0"/>
        <cfvo type="num" val="0.5"/>
        <cfvo type="num" val="1"/>
        <color rgb="FFF8696B"/>
        <color rgb="FFFFEB84"/>
        <color rgb="FF63BE7B"/>
      </colorScale>
    </cfRule>
  </conditionalFormatting>
  <conditionalFormatting sqref="T19">
    <cfRule type="colorScale" priority="306">
      <colorScale>
        <cfvo type="num" val="0"/>
        <cfvo type="num" val="0.5"/>
        <cfvo type="num" val="1"/>
        <color rgb="FFF8696B"/>
        <color rgb="FFFFEB84"/>
        <color rgb="FF63BE7B"/>
      </colorScale>
    </cfRule>
    <cfRule type="colorScale" priority="309">
      <colorScale>
        <cfvo type="num" val="0"/>
        <cfvo type="num" val="0.5"/>
        <cfvo type="num" val="1"/>
        <color rgb="FFF8696B"/>
        <color rgb="FFFFEB84"/>
        <color rgb="FF63BE7B"/>
      </colorScale>
    </cfRule>
  </conditionalFormatting>
  <conditionalFormatting sqref="T20">
    <cfRule type="colorScale" priority="302">
      <colorScale>
        <cfvo type="num" val="0"/>
        <cfvo type="num" val="0.5"/>
        <cfvo type="num" val="1"/>
        <color rgb="FFF8696B"/>
        <color rgb="FFFFEB84"/>
        <color rgb="FF63BE7B"/>
      </colorScale>
    </cfRule>
    <cfRule type="colorScale" priority="305">
      <colorScale>
        <cfvo type="num" val="0"/>
        <cfvo type="num" val="0.5"/>
        <cfvo type="num" val="1"/>
        <color rgb="FFF8696B"/>
        <color rgb="FFFFEB84"/>
        <color rgb="FF63BE7B"/>
      </colorScale>
    </cfRule>
  </conditionalFormatting>
  <conditionalFormatting sqref="T21">
    <cfRule type="colorScale" priority="311">
      <colorScale>
        <cfvo type="num" val="0"/>
        <cfvo type="num" val="0.5"/>
        <cfvo type="num" val="1"/>
        <color rgb="FFF8696B"/>
        <color rgb="FFFFEB84"/>
        <color rgb="FF63BE7B"/>
      </colorScale>
    </cfRule>
  </conditionalFormatting>
  <conditionalFormatting sqref="Z13">
    <cfRule type="cellIs" dxfId="5" priority="209" operator="lessThan">
      <formula>0</formula>
    </cfRule>
  </conditionalFormatting>
  <conditionalFormatting sqref="Z14">
    <cfRule type="cellIs" dxfId="4" priority="153" operator="lessThan">
      <formula>0</formula>
    </cfRule>
  </conditionalFormatting>
  <conditionalFormatting sqref="Z15:Z21">
    <cfRule type="cellIs" dxfId="3" priority="3" operator="lessThan">
      <formula>0</formula>
    </cfRule>
  </conditionalFormatting>
  <conditionalFormatting sqref="AA13">
    <cfRule type="colorScale" priority="208">
      <colorScale>
        <cfvo type="num" val="0"/>
        <cfvo type="num" val="0.5"/>
        <cfvo type="num" val="1"/>
        <color rgb="FFF8696B"/>
        <color rgb="FFFFEB84"/>
        <color rgb="FF63BE7B"/>
      </colorScale>
    </cfRule>
  </conditionalFormatting>
  <conditionalFormatting sqref="AA14">
    <cfRule type="colorScale" priority="154">
      <colorScale>
        <cfvo type="num" val="0"/>
        <cfvo type="num" val="0.5"/>
        <cfvo type="num" val="1"/>
        <color rgb="FFF8696B"/>
        <color rgb="FFFFEB84"/>
        <color rgb="FF63BE7B"/>
      </colorScale>
    </cfRule>
  </conditionalFormatting>
  <conditionalFormatting sqref="AA16">
    <cfRule type="colorScale" priority="4">
      <colorScale>
        <cfvo type="num" val="0"/>
        <cfvo type="num" val="0.5"/>
        <cfvo type="num" val="1"/>
        <color rgb="FFF8696B"/>
        <color rgb="FFFFEB84"/>
        <color rgb="FF63BE7B"/>
      </colorScale>
    </cfRule>
  </conditionalFormatting>
  <conditionalFormatting sqref="AA15 AA17">
    <cfRule type="colorScale" priority="210">
      <colorScale>
        <cfvo type="num" val="0"/>
        <cfvo type="num" val="0.5"/>
        <cfvo type="num" val="1"/>
        <color rgb="FFF8696B"/>
        <color rgb="FFFFEB84"/>
        <color rgb="FF63BE7B"/>
      </colorScale>
    </cfRule>
  </conditionalFormatting>
  <conditionalFormatting sqref="AA18">
    <cfRule type="colorScale" priority="204">
      <colorScale>
        <cfvo type="num" val="0"/>
        <cfvo type="num" val="0.5"/>
        <cfvo type="num" val="1"/>
        <color rgb="FFF8696B"/>
        <color rgb="FFFFEB84"/>
        <color rgb="FF63BE7B"/>
      </colorScale>
    </cfRule>
    <cfRule type="colorScale" priority="207">
      <colorScale>
        <cfvo type="num" val="0"/>
        <cfvo type="num" val="0.5"/>
        <cfvo type="num" val="1"/>
        <color rgb="FFF8696B"/>
        <color rgb="FFFFEB84"/>
        <color rgb="FF63BE7B"/>
      </colorScale>
    </cfRule>
  </conditionalFormatting>
  <conditionalFormatting sqref="AA19">
    <cfRule type="colorScale" priority="216">
      <colorScale>
        <cfvo type="num" val="0"/>
        <cfvo type="num" val="0.5"/>
        <cfvo type="num" val="1"/>
        <color rgb="FFF8696B"/>
        <color rgb="FFFFEB84"/>
        <color rgb="FF63BE7B"/>
      </colorScale>
    </cfRule>
    <cfRule type="colorScale" priority="219">
      <colorScale>
        <cfvo type="num" val="0"/>
        <cfvo type="num" val="0.5"/>
        <cfvo type="num" val="1"/>
        <color rgb="FFF8696B"/>
        <color rgb="FFFFEB84"/>
        <color rgb="FF63BE7B"/>
      </colorScale>
    </cfRule>
  </conditionalFormatting>
  <conditionalFormatting sqref="AA20">
    <cfRule type="colorScale" priority="212">
      <colorScale>
        <cfvo type="num" val="0"/>
        <cfvo type="num" val="0.5"/>
        <cfvo type="num" val="1"/>
        <color rgb="FFF8696B"/>
        <color rgb="FFFFEB84"/>
        <color rgb="FF63BE7B"/>
      </colorScale>
    </cfRule>
    <cfRule type="colorScale" priority="215">
      <colorScale>
        <cfvo type="num" val="0"/>
        <cfvo type="num" val="0.5"/>
        <cfvo type="num" val="1"/>
        <color rgb="FFF8696B"/>
        <color rgb="FFFFEB84"/>
        <color rgb="FF63BE7B"/>
      </colorScale>
    </cfRule>
  </conditionalFormatting>
  <conditionalFormatting sqref="AA21">
    <cfRule type="colorScale" priority="221">
      <colorScale>
        <cfvo type="num" val="0"/>
        <cfvo type="num" val="0.5"/>
        <cfvo type="num" val="1"/>
        <color rgb="FFF8696B"/>
        <color rgb="FFFFEB84"/>
        <color rgb="FF63BE7B"/>
      </colorScale>
    </cfRule>
  </conditionalFormatting>
  <conditionalFormatting sqref="AD22:AF22 V13 AK13:HH22 V15:V22">
    <cfRule type="colorScale" priority="479">
      <colorScale>
        <cfvo type="num" val="0"/>
        <cfvo type="num" val="0.5"/>
        <cfvo type="num" val="1"/>
        <color rgb="FFF8696B"/>
        <color rgb="FFFFEB84"/>
        <color rgb="FF63BE7B"/>
      </colorScale>
    </cfRule>
  </conditionalFormatting>
  <conditionalFormatting sqref="AG13">
    <cfRule type="cellIs" dxfId="2" priority="203" operator="lessThan">
      <formula>0</formula>
    </cfRule>
  </conditionalFormatting>
  <conditionalFormatting sqref="AG14">
    <cfRule type="cellIs" dxfId="1" priority="151" operator="lessThan">
      <formula>0</formula>
    </cfRule>
  </conditionalFormatting>
  <conditionalFormatting sqref="AG15:AG21">
    <cfRule type="cellIs" dxfId="0" priority="1" operator="lessThan">
      <formula>0</formula>
    </cfRule>
  </conditionalFormatting>
  <conditionalFormatting sqref="AH13">
    <cfRule type="colorScale" priority="202">
      <colorScale>
        <cfvo type="num" val="0"/>
        <cfvo type="num" val="0.5"/>
        <cfvo type="num" val="1"/>
        <color rgb="FFF8696B"/>
        <color rgb="FFFFEB84"/>
        <color rgb="FF63BE7B"/>
      </colorScale>
    </cfRule>
  </conditionalFormatting>
  <conditionalFormatting sqref="AH14">
    <cfRule type="colorScale" priority="152">
      <colorScale>
        <cfvo type="num" val="0"/>
        <cfvo type="num" val="0.5"/>
        <cfvo type="num" val="1"/>
        <color rgb="FFF8696B"/>
        <color rgb="FFFFEB84"/>
        <color rgb="FF63BE7B"/>
      </colorScale>
    </cfRule>
  </conditionalFormatting>
  <conditionalFormatting sqref="AH15">
    <cfRule type="colorScale" priority="200">
      <colorScale>
        <cfvo type="num" val="0"/>
        <cfvo type="num" val="0.5"/>
        <cfvo type="num" val="1"/>
        <color rgb="FFF8696B"/>
        <color rgb="FFFFEB84"/>
        <color rgb="FF63BE7B"/>
      </colorScale>
    </cfRule>
  </conditionalFormatting>
  <conditionalFormatting sqref="AH16">
    <cfRule type="colorScale" priority="2">
      <colorScale>
        <cfvo type="num" val="0"/>
        <cfvo type="num" val="0.5"/>
        <cfvo type="num" val="1"/>
        <color rgb="FFF8696B"/>
        <color rgb="FFFFEB84"/>
        <color rgb="FF63BE7B"/>
      </colorScale>
    </cfRule>
  </conditionalFormatting>
  <conditionalFormatting sqref="AH17">
    <cfRule type="colorScale" priority="111">
      <colorScale>
        <cfvo type="num" val="0"/>
        <cfvo type="num" val="0.5"/>
        <cfvo type="num" val="1"/>
        <color rgb="FFF8696B"/>
        <color rgb="FFFFEB84"/>
        <color rgb="FF63BE7B"/>
      </colorScale>
    </cfRule>
    <cfRule type="colorScale" priority="114">
      <colorScale>
        <cfvo type="num" val="0"/>
        <cfvo type="num" val="0.5"/>
        <cfvo type="num" val="1"/>
        <color rgb="FFF8696B"/>
        <color rgb="FFFFEB84"/>
        <color rgb="FF63BE7B"/>
      </colorScale>
    </cfRule>
  </conditionalFormatting>
  <conditionalFormatting sqref="AH18">
    <cfRule type="colorScale" priority="196">
      <colorScale>
        <cfvo type="num" val="0"/>
        <cfvo type="num" val="0.5"/>
        <cfvo type="num" val="1"/>
        <color rgb="FFF8696B"/>
        <color rgb="FFFFEB84"/>
        <color rgb="FF63BE7B"/>
      </colorScale>
    </cfRule>
    <cfRule type="colorScale" priority="199">
      <colorScale>
        <cfvo type="num" val="0"/>
        <cfvo type="num" val="0.5"/>
        <cfvo type="num" val="1"/>
        <color rgb="FFF8696B"/>
        <color rgb="FFFFEB84"/>
        <color rgb="FF63BE7B"/>
      </colorScale>
    </cfRule>
  </conditionalFormatting>
  <conditionalFormatting sqref="AH19">
    <cfRule type="colorScale" priority="192">
      <colorScale>
        <cfvo type="num" val="0"/>
        <cfvo type="num" val="0.5"/>
        <cfvo type="num" val="1"/>
        <color rgb="FFF8696B"/>
        <color rgb="FFFFEB84"/>
        <color rgb="FF63BE7B"/>
      </colorScale>
    </cfRule>
    <cfRule type="colorScale" priority="195">
      <colorScale>
        <cfvo type="num" val="0"/>
        <cfvo type="num" val="0.5"/>
        <cfvo type="num" val="1"/>
        <color rgb="FFF8696B"/>
        <color rgb="FFFFEB84"/>
        <color rgb="FF63BE7B"/>
      </colorScale>
    </cfRule>
  </conditionalFormatting>
  <conditionalFormatting sqref="AH20">
    <cfRule type="colorScale" priority="188">
      <colorScale>
        <cfvo type="num" val="0"/>
        <cfvo type="num" val="0.5"/>
        <cfvo type="num" val="1"/>
        <color rgb="FFF8696B"/>
        <color rgb="FFFFEB84"/>
        <color rgb="FF63BE7B"/>
      </colorScale>
    </cfRule>
    <cfRule type="colorScale" priority="191">
      <colorScale>
        <cfvo type="num" val="0"/>
        <cfvo type="num" val="0.5"/>
        <cfvo type="num" val="1"/>
        <color rgb="FFF8696B"/>
        <color rgb="FFFFEB84"/>
        <color rgb="FF63BE7B"/>
      </colorScale>
    </cfRule>
  </conditionalFormatting>
  <conditionalFormatting sqref="AH21">
    <cfRule type="colorScale" priority="187">
      <colorScale>
        <cfvo type="num" val="0"/>
        <cfvo type="num" val="0.5"/>
        <cfvo type="num" val="1"/>
        <color rgb="FFF8696B"/>
        <color rgb="FFFFEB84"/>
        <color rgb="FF63BE7B"/>
      </colorScale>
    </cfRule>
  </conditionalFormatting>
  <hyperlinks>
    <hyperlink ref="C1" location="Objetivos!B80" display="Objetivos!B80" xr:uid="{00000000-0004-0000-0A00-000000000000}"/>
  </hyperlinks>
  <printOptions horizontalCentered="1"/>
  <pageMargins left="3.9370078740157488E-3" right="3.9370078740157488E-3" top="3.9370078740157488E-3" bottom="3.9370078740157488E-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Instrucciones</vt:lpstr>
      <vt:lpstr>Indicadores</vt:lpstr>
      <vt:lpstr>Cálculo de Bono</vt:lpstr>
      <vt:lpstr>Objetivos Hotel</vt:lpstr>
      <vt:lpstr>Gerente General (Hotel)</vt:lpstr>
      <vt:lpstr>Contraloria</vt:lpstr>
      <vt:lpstr>Ventas</vt:lpstr>
      <vt:lpstr>Cuartos</vt:lpstr>
      <vt:lpstr>AYB</vt:lpstr>
      <vt:lpstr>CH</vt:lpstr>
      <vt:lpstr>Calidad</vt:lpstr>
      <vt:lpstr>Animación</vt:lpstr>
      <vt:lpstr>Mtto</vt:lpstr>
      <vt:lpstr>Animación!Área_de_impresión</vt:lpstr>
      <vt:lpstr>AYB!Área_de_impresión</vt:lpstr>
      <vt:lpstr>Calidad!Área_de_impresión</vt:lpstr>
      <vt:lpstr>CH!Área_de_impresión</vt:lpstr>
      <vt:lpstr>Contraloria!Área_de_impresión</vt:lpstr>
      <vt:lpstr>Cuartos!Área_de_impresión</vt:lpstr>
      <vt:lpstr>'Gerente General (Hotel)'!Área_de_impresión</vt:lpstr>
      <vt:lpstr>Mtto!Área_de_impresión</vt:lpstr>
      <vt:lpstr>Ventas!Área_de_impresión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VENTASCORP</dc:creator>
  <cp:lastModifiedBy>100054428</cp:lastModifiedBy>
  <dcterms:created xsi:type="dcterms:W3CDTF">2020-06-04T02:39:21Z</dcterms:created>
  <dcterms:modified xsi:type="dcterms:W3CDTF">2023-07-05T13:33:34Z</dcterms:modified>
</cp:coreProperties>
</file>